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Лист1" sheetId="1" state="hidden" r:id="rId1"/>
    <sheet name="рейтинг" sheetId="2" r:id="rId2"/>
  </sheets>
  <definedNames>
    <definedName name="_xlnm._FilterDatabase" localSheetId="0" hidden="1">Лист1!$A$5:$V$34</definedName>
  </definedNames>
  <calcPr calcId="152511" concurrentCalc="0"/>
</workbook>
</file>

<file path=xl/calcChain.xml><?xml version="1.0" encoding="utf-8"?>
<calcChain xmlns="http://schemas.openxmlformats.org/spreadsheetml/2006/main">
  <c r="S34" i="2" l="1"/>
  <c r="P6" i="2"/>
  <c r="P7" i="2"/>
  <c r="P8" i="2"/>
  <c r="P9" i="2"/>
  <c r="P10" i="2"/>
  <c r="P11" i="2"/>
  <c r="P12" i="2"/>
  <c r="P13" i="2"/>
  <c r="P14" i="2"/>
  <c r="P15" i="2"/>
  <c r="P17" i="2"/>
  <c r="P18" i="2"/>
  <c r="P20" i="2"/>
  <c r="P21" i="2"/>
  <c r="P23" i="2"/>
  <c r="P24" i="2"/>
  <c r="P27" i="2"/>
  <c r="P28" i="2"/>
  <c r="P29" i="2"/>
  <c r="Q34" i="2"/>
  <c r="L34" i="2"/>
  <c r="J34" i="2"/>
  <c r="H34" i="2"/>
  <c r="F34" i="2"/>
  <c r="S33" i="2"/>
  <c r="N33" i="2"/>
  <c r="L33" i="2"/>
  <c r="J33" i="2"/>
  <c r="H33" i="2"/>
  <c r="F33" i="2"/>
  <c r="S32" i="2"/>
  <c r="L32" i="2"/>
  <c r="J32" i="2"/>
  <c r="H32" i="2"/>
  <c r="F32" i="2"/>
  <c r="S30" i="2"/>
  <c r="N30" i="2"/>
  <c r="L30" i="2"/>
  <c r="J30" i="2"/>
  <c r="H30" i="2"/>
  <c r="F30" i="2"/>
  <c r="S29" i="2"/>
  <c r="N29" i="2"/>
  <c r="L29" i="2"/>
  <c r="J29" i="2"/>
  <c r="H29" i="2"/>
  <c r="F29" i="2"/>
  <c r="S28" i="2"/>
  <c r="N28" i="2"/>
  <c r="L28" i="2"/>
  <c r="J28" i="2"/>
  <c r="H28" i="2"/>
  <c r="F28" i="2"/>
  <c r="S31" i="2"/>
  <c r="Q31" i="2"/>
  <c r="N31" i="2"/>
  <c r="L31" i="2"/>
  <c r="J31" i="2"/>
  <c r="H31" i="2"/>
  <c r="F31" i="2"/>
  <c r="S25" i="2"/>
  <c r="N25" i="2"/>
  <c r="L25" i="2"/>
  <c r="J25" i="2"/>
  <c r="H25" i="2"/>
  <c r="F25" i="2"/>
  <c r="S24" i="2"/>
  <c r="N24" i="2"/>
  <c r="L24" i="2"/>
  <c r="J24" i="2"/>
  <c r="H24" i="2"/>
  <c r="F24" i="2"/>
  <c r="S26" i="2"/>
  <c r="N26" i="2"/>
  <c r="L26" i="2"/>
  <c r="J26" i="2"/>
  <c r="H26" i="2"/>
  <c r="F26" i="2"/>
  <c r="S27" i="2"/>
  <c r="N27" i="2"/>
  <c r="L27" i="2"/>
  <c r="J27" i="2"/>
  <c r="H27" i="2"/>
  <c r="F27" i="2"/>
  <c r="S23" i="2"/>
  <c r="N23" i="2"/>
  <c r="L23" i="2"/>
  <c r="J23" i="2"/>
  <c r="H23" i="2"/>
  <c r="F23" i="2"/>
  <c r="S21" i="2"/>
  <c r="N21" i="2"/>
  <c r="L21" i="2"/>
  <c r="J21" i="2"/>
  <c r="H21" i="2"/>
  <c r="F21" i="2"/>
  <c r="S22" i="2"/>
  <c r="N22" i="2"/>
  <c r="L22" i="2"/>
  <c r="J22" i="2"/>
  <c r="H22" i="2"/>
  <c r="F22" i="2"/>
  <c r="S20" i="2"/>
  <c r="N20" i="2"/>
  <c r="L20" i="2"/>
  <c r="J20" i="2"/>
  <c r="H20" i="2"/>
  <c r="F20" i="2"/>
  <c r="S19" i="2"/>
  <c r="N19" i="2"/>
  <c r="L19" i="2"/>
  <c r="J19" i="2"/>
  <c r="H19" i="2"/>
  <c r="F19" i="2"/>
  <c r="S18" i="2"/>
  <c r="N18" i="2"/>
  <c r="L18" i="2"/>
  <c r="J18" i="2"/>
  <c r="H18" i="2"/>
  <c r="F18" i="2"/>
  <c r="S17" i="2"/>
  <c r="N17" i="2"/>
  <c r="L17" i="2"/>
  <c r="J17" i="2"/>
  <c r="H17" i="2"/>
  <c r="F17" i="2"/>
  <c r="S16" i="2"/>
  <c r="N16" i="2"/>
  <c r="L16" i="2"/>
  <c r="J16" i="2"/>
  <c r="H16" i="2"/>
  <c r="F16" i="2"/>
  <c r="S15" i="2"/>
  <c r="N15" i="2"/>
  <c r="L15" i="2"/>
  <c r="J15" i="2"/>
  <c r="H15" i="2"/>
  <c r="F15" i="2"/>
  <c r="S14" i="2"/>
  <c r="N14" i="2"/>
  <c r="L14" i="2"/>
  <c r="J14" i="2"/>
  <c r="H14" i="2"/>
  <c r="F14" i="2"/>
  <c r="S13" i="2"/>
  <c r="Q13" i="2"/>
  <c r="N13" i="2"/>
  <c r="L13" i="2"/>
  <c r="J13" i="2"/>
  <c r="H13" i="2"/>
  <c r="F13" i="2"/>
  <c r="S12" i="2"/>
  <c r="N12" i="2"/>
  <c r="L12" i="2"/>
  <c r="J12" i="2"/>
  <c r="H12" i="2"/>
  <c r="F12" i="2"/>
  <c r="S11" i="2"/>
  <c r="N11" i="2"/>
  <c r="L11" i="2"/>
  <c r="J11" i="2"/>
  <c r="H11" i="2"/>
  <c r="F11" i="2"/>
  <c r="S10" i="2"/>
  <c r="N10" i="2"/>
  <c r="L10" i="2"/>
  <c r="J10" i="2"/>
  <c r="H10" i="2"/>
  <c r="F10" i="2"/>
  <c r="S9" i="2"/>
  <c r="Q9" i="2"/>
  <c r="N9" i="2"/>
  <c r="L9" i="2"/>
  <c r="J9" i="2"/>
  <c r="H9" i="2"/>
  <c r="F9" i="2"/>
  <c r="S8" i="2"/>
  <c r="N8" i="2"/>
  <c r="L8" i="2"/>
  <c r="J8" i="2"/>
  <c r="H8" i="2"/>
  <c r="F8" i="2"/>
  <c r="S7" i="2"/>
  <c r="N7" i="2"/>
  <c r="L7" i="2"/>
  <c r="J7" i="2"/>
  <c r="H7" i="2"/>
  <c r="F7" i="2"/>
  <c r="F6" i="2"/>
  <c r="G26" i="2"/>
  <c r="S6" i="2"/>
  <c r="N6" i="2"/>
  <c r="L6" i="2"/>
  <c r="M23" i="2"/>
  <c r="J6" i="2"/>
  <c r="H6" i="2"/>
  <c r="M13" i="2"/>
  <c r="I13" i="2"/>
  <c r="M9" i="2"/>
  <c r="G15" i="2"/>
  <c r="G18" i="2"/>
  <c r="O18" i="2"/>
  <c r="G19" i="2"/>
  <c r="I9" i="2"/>
  <c r="O20" i="2"/>
  <c r="G11" i="2"/>
  <c r="K31" i="2"/>
  <c r="K21" i="2"/>
  <c r="K13" i="2"/>
  <c r="K9" i="2"/>
  <c r="K6" i="2"/>
  <c r="K19" i="2"/>
  <c r="K16" i="2"/>
  <c r="K12" i="2"/>
  <c r="K8" i="2"/>
  <c r="K34" i="2"/>
  <c r="K29" i="2"/>
  <c r="I8" i="2"/>
  <c r="I23" i="2"/>
  <c r="K10" i="2"/>
  <c r="I12" i="2"/>
  <c r="K14" i="2"/>
  <c r="I16" i="2"/>
  <c r="I17" i="2"/>
  <c r="O27" i="2"/>
  <c r="I24" i="2"/>
  <c r="K7" i="2"/>
  <c r="K11" i="2"/>
  <c r="K15" i="2"/>
  <c r="K17" i="2"/>
  <c r="I19" i="2"/>
  <c r="I20" i="2"/>
  <c r="I31" i="2"/>
  <c r="K28" i="2"/>
  <c r="I34" i="2"/>
  <c r="O34" i="2"/>
  <c r="O31" i="2"/>
  <c r="O21" i="2"/>
  <c r="O13" i="2"/>
  <c r="O9" i="2"/>
  <c r="O6" i="2"/>
  <c r="O32" i="2"/>
  <c r="O26" i="2"/>
  <c r="O19" i="2"/>
  <c r="O16" i="2"/>
  <c r="O12" i="2"/>
  <c r="O8" i="2"/>
  <c r="G7" i="2"/>
  <c r="M8" i="2"/>
  <c r="M33" i="2"/>
  <c r="M24" i="2"/>
  <c r="M20" i="2"/>
  <c r="M17" i="2"/>
  <c r="M14" i="2"/>
  <c r="M10" i="2"/>
  <c r="M6" i="2"/>
  <c r="O10" i="2"/>
  <c r="M12" i="2"/>
  <c r="O14" i="2"/>
  <c r="M16" i="2"/>
  <c r="K18" i="2"/>
  <c r="K20" i="2"/>
  <c r="I21" i="2"/>
  <c r="Q21" i="2"/>
  <c r="Q6" i="2"/>
  <c r="Q30" i="2"/>
  <c r="K26" i="2"/>
  <c r="G25" i="2"/>
  <c r="O25" i="2"/>
  <c r="G30" i="2"/>
  <c r="O30" i="2"/>
  <c r="O33" i="2"/>
  <c r="I6" i="2"/>
  <c r="Q33" i="2"/>
  <c r="O7" i="2"/>
  <c r="G8" i="2"/>
  <c r="I10" i="2"/>
  <c r="O11" i="2"/>
  <c r="G12" i="2"/>
  <c r="I14" i="2"/>
  <c r="O15" i="2"/>
  <c r="G16" i="2"/>
  <c r="O17" i="2"/>
  <c r="M19" i="2"/>
  <c r="G22" i="2"/>
  <c r="O22" i="2"/>
  <c r="O24" i="2"/>
  <c r="O29" i="2"/>
  <c r="I33" i="2"/>
  <c r="O23" i="2"/>
  <c r="G27" i="2"/>
  <c r="M26" i="2"/>
  <c r="K24" i="2"/>
  <c r="Q29" i="2"/>
  <c r="I30" i="2"/>
  <c r="K32" i="2"/>
  <c r="K33" i="2"/>
  <c r="G31" i="2"/>
  <c r="G21" i="2"/>
  <c r="G13" i="2"/>
  <c r="G9" i="2"/>
  <c r="G6" i="2"/>
  <c r="M32" i="2"/>
  <c r="G10" i="2"/>
  <c r="Q10" i="2"/>
  <c r="G14" i="2"/>
  <c r="Q14" i="2"/>
  <c r="G17" i="2"/>
  <c r="Q17" i="2"/>
  <c r="G20" i="2"/>
  <c r="Q20" i="2"/>
  <c r="K22" i="2"/>
  <c r="M21" i="2"/>
  <c r="K23" i="2"/>
  <c r="I26" i="2"/>
  <c r="G24" i="2"/>
  <c r="Q24" i="2"/>
  <c r="K25" i="2"/>
  <c r="M31" i="2"/>
  <c r="G28" i="2"/>
  <c r="O28" i="2"/>
  <c r="G29" i="2"/>
  <c r="M29" i="2"/>
  <c r="K30" i="2"/>
  <c r="G33" i="2"/>
  <c r="I32" i="2"/>
  <c r="Q26" i="2"/>
  <c r="Q8" i="2"/>
  <c r="Q12" i="2"/>
  <c r="Q16" i="2"/>
  <c r="Q19" i="2"/>
  <c r="G23" i="2"/>
  <c r="Q23" i="2"/>
  <c r="K27" i="2"/>
  <c r="I29" i="2"/>
  <c r="M30" i="2"/>
  <c r="G32" i="2"/>
  <c r="G34" i="2"/>
  <c r="M34" i="2"/>
  <c r="Q32" i="2"/>
  <c r="Q22" i="2"/>
  <c r="Q25" i="2"/>
  <c r="I7" i="2"/>
  <c r="M7" i="2"/>
  <c r="Q7" i="2"/>
  <c r="I11" i="2"/>
  <c r="M11" i="2"/>
  <c r="Q11" i="2"/>
  <c r="I15" i="2"/>
  <c r="M15" i="2"/>
  <c r="Q15" i="2"/>
  <c r="I18" i="2"/>
  <c r="M18" i="2"/>
  <c r="Q18" i="2"/>
  <c r="I22" i="2"/>
  <c r="M22" i="2"/>
  <c r="I27" i="2"/>
  <c r="M27" i="2"/>
  <c r="Q27" i="2"/>
  <c r="I25" i="2"/>
  <c r="M25" i="2"/>
  <c r="I28" i="2"/>
  <c r="M28" i="2"/>
  <c r="Q28" i="2"/>
  <c r="F6" i="1"/>
  <c r="F7" i="1"/>
  <c r="F10" i="1"/>
  <c r="F11" i="1"/>
  <c r="F8" i="1"/>
  <c r="F9" i="1"/>
  <c r="F20" i="1"/>
  <c r="S34" i="1"/>
  <c r="L34" i="1"/>
  <c r="J34" i="1"/>
  <c r="H34" i="1"/>
  <c r="F34" i="1"/>
  <c r="S32" i="1"/>
  <c r="L32" i="1"/>
  <c r="J32" i="1"/>
  <c r="H32" i="1"/>
  <c r="F32" i="1"/>
  <c r="S31" i="1"/>
  <c r="N31" i="1"/>
  <c r="L31" i="1"/>
  <c r="J31" i="1"/>
  <c r="H31" i="1"/>
  <c r="F31" i="1"/>
  <c r="S27" i="1"/>
  <c r="N27" i="1"/>
  <c r="L27" i="1"/>
  <c r="J27" i="1"/>
  <c r="H27" i="1"/>
  <c r="F27" i="1"/>
  <c r="S30" i="1"/>
  <c r="P30" i="1"/>
  <c r="N30" i="1"/>
  <c r="L30" i="1"/>
  <c r="J30" i="1"/>
  <c r="H30" i="1"/>
  <c r="F30" i="1"/>
  <c r="S33" i="1"/>
  <c r="N33" i="1"/>
  <c r="L33" i="1"/>
  <c r="J33" i="1"/>
  <c r="H33" i="1"/>
  <c r="F33" i="1"/>
  <c r="S16" i="1"/>
  <c r="N16" i="1"/>
  <c r="L16" i="1"/>
  <c r="J16" i="1"/>
  <c r="H16" i="1"/>
  <c r="F16" i="1"/>
  <c r="S28" i="1"/>
  <c r="N28" i="1"/>
  <c r="L28" i="1"/>
  <c r="J28" i="1"/>
  <c r="H28" i="1"/>
  <c r="F28" i="1"/>
  <c r="S25" i="1"/>
  <c r="N25" i="1"/>
  <c r="L25" i="1"/>
  <c r="J25" i="1"/>
  <c r="H25" i="1"/>
  <c r="F25" i="1"/>
  <c r="S24" i="1"/>
  <c r="P24" i="1"/>
  <c r="N24" i="1"/>
  <c r="L24" i="1"/>
  <c r="J24" i="1"/>
  <c r="H24" i="1"/>
  <c r="F24" i="1"/>
  <c r="S23" i="1"/>
  <c r="P23" i="1"/>
  <c r="N23" i="1"/>
  <c r="L23" i="1"/>
  <c r="J23" i="1"/>
  <c r="H23" i="1"/>
  <c r="F23" i="1"/>
  <c r="S29" i="1"/>
  <c r="P29" i="1"/>
  <c r="N29" i="1"/>
  <c r="L29" i="1"/>
  <c r="J29" i="1"/>
  <c r="H29" i="1"/>
  <c r="F29" i="1"/>
  <c r="S21" i="1"/>
  <c r="N21" i="1"/>
  <c r="L21" i="1"/>
  <c r="J21" i="1"/>
  <c r="H21" i="1"/>
  <c r="F21" i="1"/>
  <c r="S19" i="1"/>
  <c r="N19" i="1"/>
  <c r="L19" i="1"/>
  <c r="J19" i="1"/>
  <c r="H19" i="1"/>
  <c r="F19" i="1"/>
  <c r="S26" i="1"/>
  <c r="P26" i="1"/>
  <c r="N26" i="1"/>
  <c r="L26" i="1"/>
  <c r="J26" i="1"/>
  <c r="H26" i="1"/>
  <c r="F26" i="1"/>
  <c r="S18" i="1"/>
  <c r="P18" i="1"/>
  <c r="N18" i="1"/>
  <c r="L18" i="1"/>
  <c r="J18" i="1"/>
  <c r="H18" i="1"/>
  <c r="F18" i="1"/>
  <c r="S14" i="1"/>
  <c r="P14" i="1"/>
  <c r="N14" i="1"/>
  <c r="L14" i="1"/>
  <c r="J14" i="1"/>
  <c r="H14" i="1"/>
  <c r="F14" i="1"/>
  <c r="S17" i="1"/>
  <c r="P17" i="1"/>
  <c r="N17" i="1"/>
  <c r="L17" i="1"/>
  <c r="J17" i="1"/>
  <c r="H17" i="1"/>
  <c r="F17" i="1"/>
  <c r="S13" i="1"/>
  <c r="P13" i="1"/>
  <c r="N13" i="1"/>
  <c r="L13" i="1"/>
  <c r="J13" i="1"/>
  <c r="H13" i="1"/>
  <c r="F13" i="1"/>
  <c r="S22" i="1"/>
  <c r="P22" i="1"/>
  <c r="N22" i="1"/>
  <c r="L22" i="1"/>
  <c r="J22" i="1"/>
  <c r="H22" i="1"/>
  <c r="F22" i="1"/>
  <c r="S12" i="1"/>
  <c r="P12" i="1"/>
  <c r="N12" i="1"/>
  <c r="L12" i="1"/>
  <c r="J12" i="1"/>
  <c r="H12" i="1"/>
  <c r="F12" i="1"/>
  <c r="S15" i="1"/>
  <c r="P15" i="1"/>
  <c r="N15" i="1"/>
  <c r="L15" i="1"/>
  <c r="J15" i="1"/>
  <c r="H15" i="1"/>
  <c r="F15" i="1"/>
  <c r="S20" i="1"/>
  <c r="P20" i="1"/>
  <c r="N20" i="1"/>
  <c r="L20" i="1"/>
  <c r="J20" i="1"/>
  <c r="H20" i="1"/>
  <c r="S9" i="1"/>
  <c r="P9" i="1"/>
  <c r="N9" i="1"/>
  <c r="L9" i="1"/>
  <c r="J9" i="1"/>
  <c r="H9" i="1"/>
  <c r="S8" i="1"/>
  <c r="P8" i="1"/>
  <c r="N8" i="1"/>
  <c r="L8" i="1"/>
  <c r="J8" i="1"/>
  <c r="H8" i="1"/>
  <c r="S11" i="1"/>
  <c r="P11" i="1"/>
  <c r="P6" i="1"/>
  <c r="P7" i="1"/>
  <c r="P10" i="1"/>
  <c r="Q11" i="1"/>
  <c r="N11" i="1"/>
  <c r="L11" i="1"/>
  <c r="J11" i="1"/>
  <c r="H11" i="1"/>
  <c r="S10" i="1"/>
  <c r="N10" i="1"/>
  <c r="L10" i="1"/>
  <c r="J10" i="1"/>
  <c r="H10" i="1"/>
  <c r="S7" i="1"/>
  <c r="N7" i="1"/>
  <c r="L7" i="1"/>
  <c r="J7" i="1"/>
  <c r="H7" i="1"/>
  <c r="S6" i="1"/>
  <c r="Q6" i="1"/>
  <c r="Q32" i="1"/>
  <c r="N6" i="1"/>
  <c r="L6" i="1"/>
  <c r="J6" i="1"/>
  <c r="H6" i="1"/>
  <c r="T15" i="2"/>
  <c r="T21" i="2"/>
  <c r="T12" i="2"/>
  <c r="T33" i="2"/>
  <c r="T9" i="2"/>
  <c r="T18" i="2"/>
  <c r="T26" i="2"/>
  <c r="T19" i="2"/>
  <c r="T11" i="2"/>
  <c r="T32" i="2"/>
  <c r="T22" i="2"/>
  <c r="T23" i="2"/>
  <c r="T28" i="2"/>
  <c r="T24" i="2"/>
  <c r="T17" i="2"/>
  <c r="T10" i="2"/>
  <c r="T13" i="2"/>
  <c r="T8" i="2"/>
  <c r="T25" i="2"/>
  <c r="T7" i="2"/>
  <c r="T27" i="2"/>
  <c r="T34" i="2"/>
  <c r="T29" i="2"/>
  <c r="T20" i="2"/>
  <c r="T14" i="2"/>
  <c r="T6" i="2"/>
  <c r="T31" i="2"/>
  <c r="T16" i="2"/>
  <c r="T30" i="2"/>
  <c r="M12" i="1"/>
  <c r="M8" i="1"/>
  <c r="O33" i="1"/>
  <c r="O20" i="1"/>
  <c r="O10" i="1"/>
  <c r="O21" i="1"/>
  <c r="K17" i="1"/>
  <c r="K20" i="1"/>
  <c r="I12" i="1"/>
  <c r="I14" i="1"/>
  <c r="G20" i="1"/>
  <c r="I8" i="1"/>
  <c r="G28" i="1"/>
  <c r="G19" i="1"/>
  <c r="G34" i="1"/>
  <c r="G33" i="1"/>
  <c r="M16" i="1"/>
  <c r="M25" i="1"/>
  <c r="M26" i="1"/>
  <c r="M13" i="1"/>
  <c r="M20" i="1"/>
  <c r="M10" i="1"/>
  <c r="Q8" i="1"/>
  <c r="Q15" i="1"/>
  <c r="M18" i="1"/>
  <c r="K19" i="1"/>
  <c r="I21" i="1"/>
  <c r="I29" i="1"/>
  <c r="M23" i="1"/>
  <c r="K24" i="1"/>
  <c r="Q30" i="1"/>
  <c r="I27" i="1"/>
  <c r="G31" i="1"/>
  <c r="K32" i="1"/>
  <c r="I16" i="1"/>
  <c r="I25" i="1"/>
  <c r="I26" i="1"/>
  <c r="I13" i="1"/>
  <c r="I20" i="1"/>
  <c r="I10" i="1"/>
  <c r="M6" i="1"/>
  <c r="O34" i="1"/>
  <c r="O6" i="1"/>
  <c r="O7" i="1"/>
  <c r="K10" i="1"/>
  <c r="M11" i="1"/>
  <c r="I9" i="1"/>
  <c r="G15" i="1"/>
  <c r="I22" i="1"/>
  <c r="G13" i="1"/>
  <c r="G17" i="1"/>
  <c r="I18" i="1"/>
  <c r="O18" i="1"/>
  <c r="O26" i="1"/>
  <c r="M19" i="1"/>
  <c r="K21" i="1"/>
  <c r="G24" i="1"/>
  <c r="Q24" i="1"/>
  <c r="G16" i="1"/>
  <c r="I33" i="1"/>
  <c r="O27" i="1"/>
  <c r="M31" i="1"/>
  <c r="G32" i="1"/>
  <c r="M32" i="1"/>
  <c r="I34" i="1"/>
  <c r="I6" i="1"/>
  <c r="O32" i="1"/>
  <c r="K6" i="1"/>
  <c r="K7" i="1"/>
  <c r="G10" i="1"/>
  <c r="I11" i="1"/>
  <c r="K9" i="1"/>
  <c r="I15" i="1"/>
  <c r="K22" i="1"/>
  <c r="I17" i="1"/>
  <c r="M14" i="1"/>
  <c r="K18" i="1"/>
  <c r="I19" i="1"/>
  <c r="G21" i="1"/>
  <c r="K29" i="1"/>
  <c r="Q29" i="1"/>
  <c r="I23" i="1"/>
  <c r="Q23" i="1"/>
  <c r="M24" i="1"/>
  <c r="K33" i="1"/>
  <c r="M30" i="1"/>
  <c r="K27" i="1"/>
  <c r="I31" i="1"/>
  <c r="O31" i="1"/>
  <c r="I32" i="1"/>
  <c r="K34" i="1"/>
  <c r="M7" i="1"/>
  <c r="K11" i="1"/>
  <c r="M9" i="1"/>
  <c r="K15" i="1"/>
  <c r="Q12" i="1"/>
  <c r="M22" i="1"/>
  <c r="Q17" i="1"/>
  <c r="Q14" i="1"/>
  <c r="I30" i="1"/>
  <c r="I7" i="1"/>
  <c r="G11" i="1"/>
  <c r="O9" i="1"/>
  <c r="M15" i="1"/>
  <c r="O22" i="1"/>
  <c r="O13" i="1"/>
  <c r="M17" i="1"/>
  <c r="G26" i="1"/>
  <c r="O29" i="1"/>
  <c r="K25" i="1"/>
  <c r="M28" i="1"/>
  <c r="O16" i="1"/>
  <c r="Q33" i="1"/>
  <c r="K30" i="1"/>
  <c r="K28" i="1"/>
  <c r="Q31" i="1"/>
  <c r="Q21" i="1"/>
  <c r="Q26" i="1"/>
  <c r="Q13" i="1"/>
  <c r="Q20" i="1"/>
  <c r="Q10" i="1"/>
  <c r="Q16" i="1"/>
  <c r="Q25" i="1"/>
  <c r="Q27" i="1"/>
  <c r="Q19" i="1"/>
  <c r="Q34" i="1"/>
  <c r="G6" i="1"/>
  <c r="G7" i="1"/>
  <c r="Q7" i="1"/>
  <c r="O11" i="1"/>
  <c r="G9" i="1"/>
  <c r="Q9" i="1"/>
  <c r="O15" i="1"/>
  <c r="G22" i="1"/>
  <c r="Q22" i="1"/>
  <c r="K13" i="1"/>
  <c r="O17" i="1"/>
  <c r="G18" i="1"/>
  <c r="Q18" i="1"/>
  <c r="K26" i="1"/>
  <c r="O19" i="1"/>
  <c r="M21" i="1"/>
  <c r="G29" i="1"/>
  <c r="M29" i="1"/>
  <c r="I24" i="1"/>
  <c r="O24" i="1"/>
  <c r="G25" i="1"/>
  <c r="O25" i="1"/>
  <c r="I28" i="1"/>
  <c r="Q28" i="1"/>
  <c r="K16" i="1"/>
  <c r="M33" i="1"/>
  <c r="G30" i="1"/>
  <c r="O30" i="1"/>
  <c r="G27" i="1"/>
  <c r="M27" i="1"/>
  <c r="K31" i="1"/>
  <c r="M34" i="1"/>
  <c r="G8" i="1"/>
  <c r="K8" i="1"/>
  <c r="O8" i="1"/>
  <c r="G12" i="1"/>
  <c r="K12" i="1"/>
  <c r="O12" i="1"/>
  <c r="G14" i="1"/>
  <c r="K14" i="1"/>
  <c r="O14" i="1"/>
  <c r="G23" i="1"/>
  <c r="K23" i="1"/>
  <c r="O23" i="1"/>
  <c r="O28" i="1"/>
  <c r="U6" i="2"/>
  <c r="U34" i="2"/>
  <c r="U7" i="2"/>
  <c r="U10" i="2"/>
  <c r="U23" i="2"/>
  <c r="U32" i="2"/>
  <c r="U15" i="2"/>
  <c r="U30" i="2"/>
  <c r="U14" i="2"/>
  <c r="U12" i="2"/>
  <c r="U25" i="2"/>
  <c r="U17" i="2"/>
  <c r="U22" i="2"/>
  <c r="U11" i="2"/>
  <c r="U18" i="2"/>
  <c r="U16" i="2"/>
  <c r="U20" i="2"/>
  <c r="U27" i="2"/>
  <c r="U8" i="2"/>
  <c r="U24" i="2"/>
  <c r="U9" i="2"/>
  <c r="U19" i="2"/>
  <c r="U31" i="2"/>
  <c r="U29" i="2"/>
  <c r="U21" i="2"/>
  <c r="U13" i="2"/>
  <c r="U28" i="2"/>
  <c r="U33" i="2"/>
  <c r="U26" i="2"/>
  <c r="T20" i="1"/>
  <c r="T28" i="1"/>
  <c r="T23" i="1"/>
  <c r="T19" i="1"/>
  <c r="T33" i="1"/>
  <c r="T7" i="1"/>
  <c r="T34" i="1"/>
  <c r="T10" i="1"/>
  <c r="T13" i="1"/>
  <c r="T27" i="1"/>
  <c r="T29" i="1"/>
  <c r="T6" i="1"/>
  <c r="T12" i="1"/>
  <c r="T18" i="1"/>
  <c r="T22" i="1"/>
  <c r="T11" i="1"/>
  <c r="T15" i="1"/>
  <c r="T26" i="1"/>
  <c r="T8" i="1"/>
  <c r="T25" i="1"/>
  <c r="T9" i="1"/>
  <c r="T24" i="1"/>
  <c r="T31" i="1"/>
  <c r="T14" i="1"/>
  <c r="T30" i="1"/>
  <c r="T21" i="1"/>
  <c r="T32" i="1"/>
  <c r="T16" i="1"/>
  <c r="T17" i="1"/>
  <c r="U17" i="1"/>
  <c r="U32" i="1"/>
  <c r="U33" i="1"/>
  <c r="U30" i="1"/>
  <c r="U9" i="1"/>
  <c r="U34" i="1"/>
  <c r="U15" i="1"/>
  <c r="U12" i="1"/>
  <c r="U13" i="1"/>
  <c r="U16" i="1"/>
  <c r="U14" i="1"/>
  <c r="U25" i="1"/>
  <c r="U26" i="1"/>
  <c r="U11" i="1"/>
  <c r="U6" i="1"/>
  <c r="U19" i="1"/>
  <c r="U31" i="1"/>
  <c r="U8" i="1"/>
  <c r="U7" i="1"/>
  <c r="U22" i="1"/>
  <c r="U29" i="1"/>
  <c r="U28" i="1"/>
  <c r="U21" i="1"/>
  <c r="U24" i="1"/>
  <c r="U10" i="1"/>
  <c r="U23" i="1"/>
  <c r="U18" i="1"/>
  <c r="U27" i="1"/>
  <c r="U20" i="1"/>
</calcChain>
</file>

<file path=xl/comments1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Общая численность населения возрасте  от 6 лет, проживающего на территории Амурской области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Население зарегистророванное в электронной базе данных, относящегося к реализации  комплекса ГТО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кол-во принявших участие  в тестированиии за 1-4 кватал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кол-во выполнивших на знак отличия 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Доля населения, зарегистрированного в электронной базе данных, от общей численности населения от 6 лет, проживающего на территории муниципального образования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Доля населения, принявшего участие в выполнении нормативов испытаний (тестов) комплекса ГТО от общей численности населения, проживающего на территории муниципального образования зарегистрированного в электронной базе данных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Доля населения, принявшего участие в выполнении нормативов испытаний (тестов) комплекса ГТО, от численности населения проживающего на территории  муниципального образования в возрасте от 6 лет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Доля населения, выполнившего нормативы испытаний (тестов) комплекса ГТО на знак отличия, от общей численности населения проживающего на территории муниципального образования в возратсе от 6 лет</t>
        </r>
      </text>
    </comment>
    <comment ref="N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Доля населения, выполнившего нормативы испытаний (тестов) комплекса ГТО на знак отличия, от общей численности населения, принявшего участие в выполнении нормативов испытаний (тестов) комплекса ГТО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Доля населения, проживающего на территории муниципального образования, в возрасте от 6 лет, приходящегося на одну ставку штатного расписания центров тестирования, наделенного правом по оценке выполнения нормативов испытаний (тестов) комплекса ГТО для оказания государственной услуги населению</t>
        </r>
      </text>
    </comment>
    <comment ref="R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Количество опубликованных материалов по вопросам вннедрения комплекса ГТО в средствах массовой информации за оцениваемый период</t>
        </r>
      </text>
    </comment>
  </commentList>
</comments>
</file>

<file path=xl/sharedStrings.xml><?xml version="1.0" encoding="utf-8"?>
<sst xmlns="http://schemas.openxmlformats.org/spreadsheetml/2006/main" count="130" uniqueCount="53">
  <si>
    <t>территория</t>
  </si>
  <si>
    <t>Общая численность населения возрасте  от 6 лет, проживающего на территории Амурской области</t>
  </si>
  <si>
    <t>Население зарегистророванное в электронной базе данных, относящегося к реализации  комплекса ГТО</t>
  </si>
  <si>
    <t>кол-во принявших участие  в тестированиии за 1-4 кватал</t>
  </si>
  <si>
    <t xml:space="preserve">кол-во выполнивших на знак отличия </t>
  </si>
  <si>
    <t xml:space="preserve">1 критерий </t>
  </si>
  <si>
    <t xml:space="preserve">2 критерий </t>
  </si>
  <si>
    <t xml:space="preserve">3 критерий </t>
  </si>
  <si>
    <t xml:space="preserve">4 критерий </t>
  </si>
  <si>
    <t xml:space="preserve">5 критерий </t>
  </si>
  <si>
    <t xml:space="preserve">6 критерий </t>
  </si>
  <si>
    <t xml:space="preserve">7 критерий </t>
  </si>
  <si>
    <t>всего баллов</t>
  </si>
  <si>
    <t>место в рейтинге за 3 квартала 2018 года</t>
  </si>
  <si>
    <t>Доля населения, зарегистрированного в электронной базе данных, от общей численности населения от 6 лет, проживающего на территории муниципального образования</t>
  </si>
  <si>
    <t>Доля населения, принявшего участие в выполнении нормативов испытаний (тестов) комплекса ГТО от общей численности населения, проживающего на территории муниципального образования зарегистрированного в электронной базе данных</t>
  </si>
  <si>
    <t>Доля населения, принявшего участие в выполнении нормативов испытаний (тестов) комплекса ГТО, от численности населения проживающего на территории  муниципального образования в возрасте от 6 лет</t>
  </si>
  <si>
    <t>Доля населения, выполнившего нормативы испытаний (тестов) комплекса ГТО на знак отличия, от общей численности населения проживающего на территории муниципального образования в возратсе от 6 лет</t>
  </si>
  <si>
    <t>Доля населения, выполнившего нормативы испытаний (тестов) комплекса ГТО на знак отличия, от общей численности населения, принявшего участие в выполнении нормативов испытаний (тестов) комплекса ГТО</t>
  </si>
  <si>
    <t>Доля населения, проживающего на территории муниципального образования, в возрасте от 6 лет, приходящегося на одну ставку штатного расписания центров тестирования, наделенного правом по оценке выполнения нормативов испытаний (тестов) комплекса ГТО для оказания государственной услуги населению</t>
  </si>
  <si>
    <t>Количество опубликованных материалов по вопросам вннедрения комплекса ГТО в средствах массовой информации за оцениваемый период</t>
  </si>
  <si>
    <t>показатель</t>
  </si>
  <si>
    <t>баллы</t>
  </si>
  <si>
    <t xml:space="preserve">Шимановск </t>
  </si>
  <si>
    <t>Архаринский р</t>
  </si>
  <si>
    <t>Тамбовский р</t>
  </si>
  <si>
    <t>Октябрьский</t>
  </si>
  <si>
    <t>Тындинский р</t>
  </si>
  <si>
    <t>Завитинский р</t>
  </si>
  <si>
    <t>Ивановский р</t>
  </si>
  <si>
    <t>Мазановский р</t>
  </si>
  <si>
    <t>Магдагачинский р</t>
  </si>
  <si>
    <t>Тында</t>
  </si>
  <si>
    <t>Белогорский р</t>
  </si>
  <si>
    <t>Зейский р</t>
  </si>
  <si>
    <t>Прогресс</t>
  </si>
  <si>
    <t>Серышевский р</t>
  </si>
  <si>
    <t>Белогорск</t>
  </si>
  <si>
    <t>Свободненский р.</t>
  </si>
  <si>
    <t>Михайловский р</t>
  </si>
  <si>
    <t>Свободный</t>
  </si>
  <si>
    <t>Благовещенский</t>
  </si>
  <si>
    <t>Зея</t>
  </si>
  <si>
    <t>Ромненский р</t>
  </si>
  <si>
    <t>Бурейский</t>
  </si>
  <si>
    <t>Шимановский р</t>
  </si>
  <si>
    <t>Райчихинск</t>
  </si>
  <si>
    <t>Благовещенск</t>
  </si>
  <si>
    <t xml:space="preserve">Константиновский </t>
  </si>
  <si>
    <t>Сковородинский р</t>
  </si>
  <si>
    <t>Циолковский ЗАТО</t>
  </si>
  <si>
    <t>Селемджинский р</t>
  </si>
  <si>
    <t>Рейтинг ГТО городских округов и муниципальных районов Амурской области за 2 квартал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</si>
</sst>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2" borderId="2" xfId="0" applyFont="1" applyFill="1" applyBorder="1" applyAlignment="1">
      <alignment horizontal="center"/>
    </xf>
    <xf numFmtId="2" fontId="3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/>
    </xf>
    <xf numFmtId="49" fontId="3" fillId="0" borderId="0" xfId="0" applyNumberFormat="1" applyFont="1"/>
    <xf numFmtId="1" fontId="3" fillId="2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2" borderId="5" xfId="0" applyFont="1" applyFill="1" applyBorder="1" applyAlignment="1">
      <alignment horizontal="center"/>
    </xf>
    <xf numFmtId="2" fontId="3" fillId="2" borderId="5" xfId="1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2" fillId="0" borderId="7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0" xfId="0" applyFont="1" applyFill="1"/>
    <xf numFmtId="1" fontId="3" fillId="0" borderId="0" xfId="0" applyNumberFormat="1" applyFont="1"/>
    <xf numFmtId="1" fontId="3" fillId="2" borderId="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workbookViewId="0">
      <selection activeCell="Q13" sqref="Q13"/>
    </sheetView>
  </sheetViews>
  <sheetFormatPr defaultRowHeight="15" x14ac:dyDescent="0.25"/>
  <cols>
    <col min="1" max="1" width="18.5703125" style="1" customWidth="1"/>
    <col min="2" max="2" width="14.42578125" style="25" customWidth="1"/>
    <col min="3" max="3" width="12.42578125" style="25" customWidth="1"/>
    <col min="4" max="4" width="9" style="25" customWidth="1"/>
    <col min="5" max="5" width="8" style="1" customWidth="1"/>
    <col min="6" max="6" width="8.7109375" style="1" customWidth="1"/>
    <col min="7" max="7" width="7.28515625" style="1" customWidth="1"/>
    <col min="8" max="8" width="9.140625" style="1" customWidth="1"/>
    <col min="9" max="9" width="6.5703125" style="1" customWidth="1"/>
    <col min="10" max="10" width="9.42578125" style="1" customWidth="1"/>
    <col min="11" max="11" width="6" style="1" customWidth="1"/>
    <col min="12" max="12" width="9" style="1" customWidth="1"/>
    <col min="13" max="13" width="6.85546875" style="1" customWidth="1"/>
    <col min="14" max="14" width="9.140625" style="1" customWidth="1"/>
    <col min="15" max="15" width="8.140625" style="1" customWidth="1"/>
    <col min="16" max="16" width="9.7109375" style="1" customWidth="1"/>
    <col min="17" max="17" width="6.140625" style="1" customWidth="1"/>
    <col min="18" max="18" width="9.42578125" style="1" customWidth="1"/>
    <col min="19" max="19" width="7.28515625" style="25" customWidth="1"/>
    <col min="20" max="20" width="14" style="1" customWidth="1"/>
    <col min="21" max="21" width="15.5703125" style="1" customWidth="1"/>
    <col min="22" max="16384" width="9.140625" style="1"/>
  </cols>
  <sheetData>
    <row r="1" spans="1:22" x14ac:dyDescent="0.25">
      <c r="A1" s="28" t="s">
        <v>52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3" spans="1:22" x14ac:dyDescent="0.25">
      <c r="A3" s="29" t="s">
        <v>0</v>
      </c>
      <c r="B3" s="32" t="s">
        <v>1</v>
      </c>
      <c r="C3" s="32" t="s">
        <v>2</v>
      </c>
      <c r="D3" s="32" t="s">
        <v>3</v>
      </c>
      <c r="E3" s="32" t="s">
        <v>4</v>
      </c>
      <c r="F3" s="35" t="s">
        <v>5</v>
      </c>
      <c r="G3" s="36"/>
      <c r="H3" s="35" t="s">
        <v>6</v>
      </c>
      <c r="I3" s="36"/>
      <c r="J3" s="35" t="s">
        <v>7</v>
      </c>
      <c r="K3" s="36"/>
      <c r="L3" s="35" t="s">
        <v>8</v>
      </c>
      <c r="M3" s="36"/>
      <c r="N3" s="35" t="s">
        <v>9</v>
      </c>
      <c r="O3" s="36"/>
      <c r="P3" s="35" t="s">
        <v>10</v>
      </c>
      <c r="Q3" s="36"/>
      <c r="R3" s="44" t="s">
        <v>11</v>
      </c>
      <c r="S3" s="45"/>
      <c r="T3" s="37" t="s">
        <v>12</v>
      </c>
      <c r="U3" s="37" t="s">
        <v>13</v>
      </c>
    </row>
    <row r="4" spans="1:22" x14ac:dyDescent="0.25">
      <c r="A4" s="30"/>
      <c r="B4" s="33"/>
      <c r="C4" s="33"/>
      <c r="D4" s="33"/>
      <c r="E4" s="33"/>
      <c r="F4" s="40" t="s">
        <v>14</v>
      </c>
      <c r="G4" s="41"/>
      <c r="H4" s="42" t="s">
        <v>15</v>
      </c>
      <c r="I4" s="42"/>
      <c r="J4" s="40" t="s">
        <v>16</v>
      </c>
      <c r="K4" s="41"/>
      <c r="L4" s="40" t="s">
        <v>17</v>
      </c>
      <c r="M4" s="41"/>
      <c r="N4" s="40" t="s">
        <v>18</v>
      </c>
      <c r="O4" s="41"/>
      <c r="P4" s="40" t="s">
        <v>19</v>
      </c>
      <c r="Q4" s="41"/>
      <c r="R4" s="43" t="s">
        <v>20</v>
      </c>
      <c r="S4" s="43"/>
      <c r="T4" s="38"/>
      <c r="U4" s="38"/>
    </row>
    <row r="5" spans="1:22" ht="28.5" customHeight="1" x14ac:dyDescent="0.25">
      <c r="A5" s="31"/>
      <c r="B5" s="34"/>
      <c r="C5" s="34"/>
      <c r="D5" s="34"/>
      <c r="E5" s="34"/>
      <c r="F5" s="2" t="s">
        <v>21</v>
      </c>
      <c r="G5" s="2" t="s">
        <v>22</v>
      </c>
      <c r="H5" s="2" t="s">
        <v>21</v>
      </c>
      <c r="I5" s="2" t="s">
        <v>22</v>
      </c>
      <c r="J5" s="2" t="s">
        <v>21</v>
      </c>
      <c r="K5" s="2" t="s">
        <v>22</v>
      </c>
      <c r="L5" s="2" t="s">
        <v>21</v>
      </c>
      <c r="M5" s="2" t="s">
        <v>22</v>
      </c>
      <c r="N5" s="2" t="s">
        <v>21</v>
      </c>
      <c r="O5" s="2" t="s">
        <v>22</v>
      </c>
      <c r="P5" s="2" t="s">
        <v>21</v>
      </c>
      <c r="Q5" s="2" t="s">
        <v>22</v>
      </c>
      <c r="R5" s="3" t="s">
        <v>21</v>
      </c>
      <c r="S5" s="3" t="s">
        <v>22</v>
      </c>
      <c r="T5" s="39"/>
      <c r="U5" s="39"/>
    </row>
    <row r="6" spans="1:22" x14ac:dyDescent="0.25">
      <c r="A6" s="4" t="s">
        <v>23</v>
      </c>
      <c r="B6" s="5">
        <v>17079</v>
      </c>
      <c r="C6" s="16">
        <v>3633</v>
      </c>
      <c r="D6" s="5">
        <v>469</v>
      </c>
      <c r="E6" s="5">
        <v>296</v>
      </c>
      <c r="F6" s="6">
        <f t="shared" ref="F6:F34" si="0">C6/B6*100</f>
        <v>21.271737221148779</v>
      </c>
      <c r="G6" s="7">
        <f t="shared" ref="G6:G34" si="1">RANK(F6,F$6:F$34,1)</f>
        <v>29</v>
      </c>
      <c r="H6" s="8">
        <f t="shared" ref="H6:H34" si="2">D6*100/C6</f>
        <v>12.909441233140655</v>
      </c>
      <c r="I6" s="7">
        <f t="shared" ref="I6:I34" si="3">RANK(H6,H$6:H$34,1)</f>
        <v>18</v>
      </c>
      <c r="J6" s="8">
        <f t="shared" ref="J6:J34" si="4">D6*100/B6</f>
        <v>2.7460624158323088</v>
      </c>
      <c r="K6" s="7">
        <f t="shared" ref="K6:K34" si="5">RANK(J6,J$6:J$34,1)</f>
        <v>23</v>
      </c>
      <c r="L6" s="9">
        <f t="shared" ref="L6:L32" si="6">E6*100/B6</f>
        <v>1.7331225481585573</v>
      </c>
      <c r="M6" s="7">
        <f t="shared" ref="M6:M34" si="7">RANK(L6,L$6:L$34,1)</f>
        <v>27</v>
      </c>
      <c r="N6" s="8">
        <f t="shared" ref="N6:N31" si="8">E6/D6*100</f>
        <v>63.113006396588489</v>
      </c>
      <c r="O6" s="7">
        <f t="shared" ref="O6:O34" si="9">RANK(N6,N$6:N$34,1)</f>
        <v>24</v>
      </c>
      <c r="P6" s="9">
        <f>0.35/17.1</f>
        <v>2.0467836257309937E-2</v>
      </c>
      <c r="Q6" s="7">
        <f t="shared" ref="Q6:Q34" si="10">RANK(P6,P$6:P$34,1)</f>
        <v>13</v>
      </c>
      <c r="R6" s="10">
        <v>25</v>
      </c>
      <c r="S6" s="11">
        <f t="shared" ref="S6:S34" si="11">RANK(R6,R$6:R$34,1)</f>
        <v>28</v>
      </c>
      <c r="T6" s="12">
        <f t="shared" ref="T6:T34" si="12">G6+I6+K6+M6+O6+Q6+S6</f>
        <v>162</v>
      </c>
      <c r="U6" s="7">
        <f t="shared" ref="U6:U34" si="13">RANK(T6,T$6:T$34,0)</f>
        <v>1</v>
      </c>
      <c r="V6" s="13"/>
    </row>
    <row r="7" spans="1:22" x14ac:dyDescent="0.25">
      <c r="A7" s="4" t="s">
        <v>24</v>
      </c>
      <c r="B7" s="5">
        <v>13395</v>
      </c>
      <c r="C7" s="16">
        <v>2064</v>
      </c>
      <c r="D7" s="5">
        <v>602</v>
      </c>
      <c r="E7" s="5">
        <v>168</v>
      </c>
      <c r="F7" s="6">
        <f t="shared" si="0"/>
        <v>15.408734602463605</v>
      </c>
      <c r="G7" s="7">
        <f t="shared" si="1"/>
        <v>25</v>
      </c>
      <c r="H7" s="8">
        <f t="shared" si="2"/>
        <v>29.166666666666668</v>
      </c>
      <c r="I7" s="7">
        <f t="shared" si="3"/>
        <v>26</v>
      </c>
      <c r="J7" s="8">
        <f t="shared" si="4"/>
        <v>4.4942142590518852</v>
      </c>
      <c r="K7" s="7">
        <f t="shared" si="5"/>
        <v>28</v>
      </c>
      <c r="L7" s="9">
        <f t="shared" si="6"/>
        <v>1.2541993281075028</v>
      </c>
      <c r="M7" s="7">
        <f t="shared" si="7"/>
        <v>26</v>
      </c>
      <c r="N7" s="8">
        <f t="shared" si="8"/>
        <v>27.906976744186046</v>
      </c>
      <c r="O7" s="7">
        <f t="shared" si="9"/>
        <v>9</v>
      </c>
      <c r="P7" s="9">
        <f>0.5/13.3</f>
        <v>3.7593984962406013E-2</v>
      </c>
      <c r="Q7" s="7">
        <f t="shared" si="10"/>
        <v>18</v>
      </c>
      <c r="R7" s="10">
        <v>21</v>
      </c>
      <c r="S7" s="11">
        <f t="shared" si="11"/>
        <v>25</v>
      </c>
      <c r="T7" s="12">
        <f t="shared" si="12"/>
        <v>157</v>
      </c>
      <c r="U7" s="7">
        <f t="shared" si="13"/>
        <v>2</v>
      </c>
      <c r="V7" s="13"/>
    </row>
    <row r="8" spans="1:22" x14ac:dyDescent="0.25">
      <c r="A8" s="4" t="s">
        <v>27</v>
      </c>
      <c r="B8" s="5">
        <v>12659</v>
      </c>
      <c r="C8" s="16">
        <v>1204</v>
      </c>
      <c r="D8" s="5">
        <v>330</v>
      </c>
      <c r="E8" s="5">
        <v>143</v>
      </c>
      <c r="F8" s="6">
        <f t="shared" si="0"/>
        <v>9.5110198277905056</v>
      </c>
      <c r="G8" s="7">
        <f t="shared" si="1"/>
        <v>13</v>
      </c>
      <c r="H8" s="8">
        <f t="shared" si="2"/>
        <v>27.408637873754152</v>
      </c>
      <c r="I8" s="7">
        <f t="shared" si="3"/>
        <v>25</v>
      </c>
      <c r="J8" s="8">
        <f t="shared" si="4"/>
        <v>2.6068409827000552</v>
      </c>
      <c r="K8" s="7">
        <f t="shared" si="5"/>
        <v>22</v>
      </c>
      <c r="L8" s="9">
        <f t="shared" si="6"/>
        <v>1.1296310925033572</v>
      </c>
      <c r="M8" s="7">
        <f t="shared" si="7"/>
        <v>25</v>
      </c>
      <c r="N8" s="8">
        <f t="shared" si="8"/>
        <v>43.333333333333336</v>
      </c>
      <c r="O8" s="7">
        <f t="shared" si="9"/>
        <v>17</v>
      </c>
      <c r="P8" s="9">
        <f>1/12.6</f>
        <v>7.9365079365079361E-2</v>
      </c>
      <c r="Q8" s="7">
        <f t="shared" si="10"/>
        <v>26</v>
      </c>
      <c r="R8" s="10">
        <v>25</v>
      </c>
      <c r="S8" s="11">
        <f t="shared" si="11"/>
        <v>28</v>
      </c>
      <c r="T8" s="12">
        <f t="shared" si="12"/>
        <v>156</v>
      </c>
      <c r="U8" s="7">
        <f t="shared" si="13"/>
        <v>3</v>
      </c>
      <c r="V8" s="13"/>
    </row>
    <row r="9" spans="1:22" x14ac:dyDescent="0.25">
      <c r="A9" s="4" t="s">
        <v>28</v>
      </c>
      <c r="B9" s="5">
        <v>13107</v>
      </c>
      <c r="C9" s="16">
        <v>2272</v>
      </c>
      <c r="D9" s="5">
        <v>279</v>
      </c>
      <c r="E9" s="5">
        <v>94</v>
      </c>
      <c r="F9" s="6">
        <f t="shared" si="0"/>
        <v>17.334248874647134</v>
      </c>
      <c r="G9" s="7">
        <f t="shared" si="1"/>
        <v>28</v>
      </c>
      <c r="H9" s="8">
        <f t="shared" si="2"/>
        <v>12.279929577464788</v>
      </c>
      <c r="I9" s="7">
        <f t="shared" si="3"/>
        <v>17</v>
      </c>
      <c r="J9" s="8">
        <f t="shared" si="4"/>
        <v>2.1286335545891508</v>
      </c>
      <c r="K9" s="7">
        <f t="shared" si="5"/>
        <v>20</v>
      </c>
      <c r="L9" s="9">
        <f t="shared" si="6"/>
        <v>0.71717402914473183</v>
      </c>
      <c r="M9" s="7">
        <f t="shared" si="7"/>
        <v>19</v>
      </c>
      <c r="N9" s="8">
        <f t="shared" si="8"/>
        <v>33.691756272401435</v>
      </c>
      <c r="O9" s="7">
        <f t="shared" si="9"/>
        <v>11</v>
      </c>
      <c r="P9" s="9">
        <f>1.5/13.1</f>
        <v>0.11450381679389313</v>
      </c>
      <c r="Q9" s="7">
        <f t="shared" si="10"/>
        <v>29</v>
      </c>
      <c r="R9" s="14">
        <v>10</v>
      </c>
      <c r="S9" s="11">
        <f t="shared" si="11"/>
        <v>20</v>
      </c>
      <c r="T9" s="12">
        <f t="shared" si="12"/>
        <v>144</v>
      </c>
      <c r="U9" s="7">
        <f t="shared" si="13"/>
        <v>4</v>
      </c>
      <c r="V9" s="13"/>
    </row>
    <row r="10" spans="1:22" x14ac:dyDescent="0.25">
      <c r="A10" s="4" t="s">
        <v>25</v>
      </c>
      <c r="B10" s="5">
        <v>19661</v>
      </c>
      <c r="C10" s="16">
        <v>1741</v>
      </c>
      <c r="D10" s="5">
        <v>401</v>
      </c>
      <c r="E10" s="5">
        <v>341</v>
      </c>
      <c r="F10" s="6">
        <f t="shared" si="0"/>
        <v>8.8550938405981388</v>
      </c>
      <c r="G10" s="7">
        <f t="shared" si="1"/>
        <v>8</v>
      </c>
      <c r="H10" s="8">
        <f t="shared" si="2"/>
        <v>23.032739804709937</v>
      </c>
      <c r="I10" s="7">
        <f t="shared" si="3"/>
        <v>21</v>
      </c>
      <c r="J10" s="8">
        <f t="shared" si="4"/>
        <v>2.0395707237678655</v>
      </c>
      <c r="K10" s="7">
        <f t="shared" si="5"/>
        <v>19</v>
      </c>
      <c r="L10" s="9">
        <f t="shared" si="6"/>
        <v>1.7343980468948681</v>
      </c>
      <c r="M10" s="7">
        <f t="shared" si="7"/>
        <v>28</v>
      </c>
      <c r="N10" s="8">
        <f t="shared" si="8"/>
        <v>85.037406483790519</v>
      </c>
      <c r="O10" s="7">
        <f t="shared" si="9"/>
        <v>28</v>
      </c>
      <c r="P10" s="9">
        <f>1.5/19.6</f>
        <v>7.6530612244897947E-2</v>
      </c>
      <c r="Q10" s="7">
        <f t="shared" si="10"/>
        <v>25</v>
      </c>
      <c r="R10" s="10">
        <v>8</v>
      </c>
      <c r="S10" s="11">
        <f t="shared" si="11"/>
        <v>15</v>
      </c>
      <c r="T10" s="12">
        <f t="shared" si="12"/>
        <v>144</v>
      </c>
      <c r="U10" s="7">
        <f t="shared" si="13"/>
        <v>4</v>
      </c>
      <c r="V10" s="13"/>
    </row>
    <row r="11" spans="1:22" x14ac:dyDescent="0.25">
      <c r="A11" s="4" t="s">
        <v>26</v>
      </c>
      <c r="B11" s="5">
        <v>16715</v>
      </c>
      <c r="C11" s="16">
        <v>1513</v>
      </c>
      <c r="D11" s="5">
        <v>378</v>
      </c>
      <c r="E11" s="5">
        <v>139</v>
      </c>
      <c r="F11" s="6">
        <f t="shared" si="0"/>
        <v>9.0517499252168712</v>
      </c>
      <c r="G11" s="7">
        <f t="shared" si="1"/>
        <v>9</v>
      </c>
      <c r="H11" s="8">
        <f t="shared" si="2"/>
        <v>24.98347653668209</v>
      </c>
      <c r="I11" s="7">
        <f t="shared" si="3"/>
        <v>23</v>
      </c>
      <c r="J11" s="8">
        <f t="shared" si="4"/>
        <v>2.2614418187256953</v>
      </c>
      <c r="K11" s="7">
        <f t="shared" si="5"/>
        <v>21</v>
      </c>
      <c r="L11" s="9">
        <f t="shared" si="6"/>
        <v>0.83158839365839066</v>
      </c>
      <c r="M11" s="7">
        <f t="shared" si="7"/>
        <v>20</v>
      </c>
      <c r="N11" s="8">
        <f t="shared" si="8"/>
        <v>36.772486772486772</v>
      </c>
      <c r="O11" s="7">
        <f t="shared" si="9"/>
        <v>14</v>
      </c>
      <c r="P11" s="9">
        <f>1/16.7</f>
        <v>5.9880239520958084E-2</v>
      </c>
      <c r="Q11" s="7">
        <f t="shared" si="10"/>
        <v>22</v>
      </c>
      <c r="R11" s="10">
        <v>21</v>
      </c>
      <c r="S11" s="11">
        <f t="shared" si="11"/>
        <v>25</v>
      </c>
      <c r="T11" s="12">
        <f t="shared" si="12"/>
        <v>134</v>
      </c>
      <c r="U11" s="7">
        <f t="shared" si="13"/>
        <v>6</v>
      </c>
      <c r="V11" s="13"/>
    </row>
    <row r="12" spans="1:22" x14ac:dyDescent="0.25">
      <c r="A12" s="15" t="s">
        <v>31</v>
      </c>
      <c r="B12" s="16">
        <v>18486</v>
      </c>
      <c r="C12" s="16">
        <v>1713</v>
      </c>
      <c r="D12" s="16">
        <v>568</v>
      </c>
      <c r="E12" s="16">
        <v>159</v>
      </c>
      <c r="F12" s="6">
        <f t="shared" si="0"/>
        <v>9.2664719246997738</v>
      </c>
      <c r="G12" s="7">
        <f t="shared" si="1"/>
        <v>11</v>
      </c>
      <c r="H12" s="8">
        <f t="shared" si="2"/>
        <v>33.15820198482195</v>
      </c>
      <c r="I12" s="7">
        <f t="shared" si="3"/>
        <v>28</v>
      </c>
      <c r="J12" s="8">
        <f t="shared" si="4"/>
        <v>3.0725954776587687</v>
      </c>
      <c r="K12" s="7">
        <f t="shared" si="5"/>
        <v>25</v>
      </c>
      <c r="L12" s="9">
        <f t="shared" si="6"/>
        <v>0.8601103537812399</v>
      </c>
      <c r="M12" s="7">
        <f t="shared" si="7"/>
        <v>21</v>
      </c>
      <c r="N12" s="8">
        <f t="shared" si="8"/>
        <v>27.992957746478876</v>
      </c>
      <c r="O12" s="7">
        <f t="shared" si="9"/>
        <v>10</v>
      </c>
      <c r="P12" s="9">
        <f>0.5/18.4</f>
        <v>2.7173913043478264E-2</v>
      </c>
      <c r="Q12" s="7">
        <f t="shared" si="10"/>
        <v>15</v>
      </c>
      <c r="R12" s="14">
        <v>16</v>
      </c>
      <c r="S12" s="11">
        <f t="shared" si="11"/>
        <v>23</v>
      </c>
      <c r="T12" s="12">
        <f t="shared" si="12"/>
        <v>133</v>
      </c>
      <c r="U12" s="7">
        <f t="shared" si="13"/>
        <v>7</v>
      </c>
      <c r="V12" s="13"/>
    </row>
    <row r="13" spans="1:22" x14ac:dyDescent="0.25">
      <c r="A13" s="4" t="s">
        <v>33</v>
      </c>
      <c r="B13" s="5">
        <v>16458</v>
      </c>
      <c r="C13" s="16">
        <v>2215</v>
      </c>
      <c r="D13" s="5">
        <v>161</v>
      </c>
      <c r="E13" s="5">
        <v>153</v>
      </c>
      <c r="F13" s="6">
        <f t="shared" si="0"/>
        <v>13.45850042532507</v>
      </c>
      <c r="G13" s="7">
        <f t="shared" si="1"/>
        <v>20</v>
      </c>
      <c r="H13" s="8">
        <f t="shared" si="2"/>
        <v>7.2686230248307</v>
      </c>
      <c r="I13" s="7">
        <f t="shared" si="3"/>
        <v>8</v>
      </c>
      <c r="J13" s="8">
        <f t="shared" si="4"/>
        <v>0.97824766071211566</v>
      </c>
      <c r="K13" s="7">
        <f t="shared" si="5"/>
        <v>13</v>
      </c>
      <c r="L13" s="9">
        <f t="shared" si="6"/>
        <v>0.92963908129784911</v>
      </c>
      <c r="M13" s="7">
        <f t="shared" si="7"/>
        <v>22</v>
      </c>
      <c r="N13" s="8">
        <f t="shared" si="8"/>
        <v>95.031055900621126</v>
      </c>
      <c r="O13" s="7">
        <f t="shared" si="9"/>
        <v>29</v>
      </c>
      <c r="P13" s="9">
        <f>1/16.4</f>
        <v>6.0975609756097567E-2</v>
      </c>
      <c r="Q13" s="7">
        <f t="shared" si="10"/>
        <v>23</v>
      </c>
      <c r="R13" s="10">
        <v>1</v>
      </c>
      <c r="S13" s="11">
        <f t="shared" si="11"/>
        <v>12</v>
      </c>
      <c r="T13" s="12">
        <f t="shared" si="12"/>
        <v>127</v>
      </c>
      <c r="U13" s="7">
        <f t="shared" si="13"/>
        <v>8</v>
      </c>
      <c r="V13" s="13"/>
    </row>
    <row r="14" spans="1:22" x14ac:dyDescent="0.25">
      <c r="A14" s="4" t="s">
        <v>35</v>
      </c>
      <c r="B14" s="5">
        <v>11018</v>
      </c>
      <c r="C14" s="16">
        <v>1031</v>
      </c>
      <c r="D14" s="5">
        <v>146</v>
      </c>
      <c r="E14" s="5">
        <v>76</v>
      </c>
      <c r="F14" s="6">
        <f t="shared" si="0"/>
        <v>9.3574151388636775</v>
      </c>
      <c r="G14" s="7">
        <f t="shared" si="1"/>
        <v>12</v>
      </c>
      <c r="H14" s="8">
        <f t="shared" si="2"/>
        <v>14.161008729388943</v>
      </c>
      <c r="I14" s="7">
        <f t="shared" si="3"/>
        <v>19</v>
      </c>
      <c r="J14" s="8">
        <f t="shared" si="4"/>
        <v>1.3251043746596478</v>
      </c>
      <c r="K14" s="7">
        <f t="shared" si="5"/>
        <v>16</v>
      </c>
      <c r="L14" s="9">
        <f t="shared" si="6"/>
        <v>0.68978035941187144</v>
      </c>
      <c r="M14" s="7">
        <f t="shared" si="7"/>
        <v>17</v>
      </c>
      <c r="N14" s="8">
        <f t="shared" si="8"/>
        <v>52.054794520547944</v>
      </c>
      <c r="O14" s="7">
        <f t="shared" si="9"/>
        <v>20</v>
      </c>
      <c r="P14" s="9">
        <f>1/11</f>
        <v>9.0909090909090912E-2</v>
      </c>
      <c r="Q14" s="7">
        <f t="shared" si="10"/>
        <v>28</v>
      </c>
      <c r="R14" s="14">
        <v>5</v>
      </c>
      <c r="S14" s="11">
        <f t="shared" si="11"/>
        <v>14</v>
      </c>
      <c r="T14" s="12">
        <f t="shared" si="12"/>
        <v>126</v>
      </c>
      <c r="U14" s="7">
        <f t="shared" si="13"/>
        <v>9</v>
      </c>
      <c r="V14" s="13"/>
    </row>
    <row r="15" spans="1:22" x14ac:dyDescent="0.25">
      <c r="A15" s="4" t="s">
        <v>30</v>
      </c>
      <c r="B15" s="5">
        <v>12285</v>
      </c>
      <c r="C15" s="16">
        <v>1452</v>
      </c>
      <c r="D15" s="5">
        <v>346</v>
      </c>
      <c r="E15" s="5">
        <v>44</v>
      </c>
      <c r="F15" s="6">
        <f t="shared" si="0"/>
        <v>11.819291819291818</v>
      </c>
      <c r="G15" s="7">
        <f t="shared" si="1"/>
        <v>15</v>
      </c>
      <c r="H15" s="8">
        <f t="shared" si="2"/>
        <v>23.829201101928376</v>
      </c>
      <c r="I15" s="7">
        <f t="shared" si="3"/>
        <v>22</v>
      </c>
      <c r="J15" s="8">
        <f t="shared" si="4"/>
        <v>2.8164428164428164</v>
      </c>
      <c r="K15" s="7">
        <f t="shared" si="5"/>
        <v>24</v>
      </c>
      <c r="L15" s="9">
        <f t="shared" si="6"/>
        <v>0.35816035816035818</v>
      </c>
      <c r="M15" s="7">
        <f t="shared" si="7"/>
        <v>10</v>
      </c>
      <c r="N15" s="8">
        <f t="shared" si="8"/>
        <v>12.716763005780345</v>
      </c>
      <c r="O15" s="7">
        <f t="shared" si="9"/>
        <v>5</v>
      </c>
      <c r="P15" s="9">
        <f>1/12.2</f>
        <v>8.1967213114754106E-2</v>
      </c>
      <c r="Q15" s="7">
        <f t="shared" si="10"/>
        <v>27</v>
      </c>
      <c r="R15" s="14">
        <v>10</v>
      </c>
      <c r="S15" s="11">
        <f t="shared" si="11"/>
        <v>20</v>
      </c>
      <c r="T15" s="12">
        <f t="shared" si="12"/>
        <v>123</v>
      </c>
      <c r="U15" s="7">
        <f t="shared" si="13"/>
        <v>10</v>
      </c>
      <c r="V15" s="13"/>
    </row>
    <row r="16" spans="1:22" x14ac:dyDescent="0.25">
      <c r="A16" s="4" t="s">
        <v>45</v>
      </c>
      <c r="B16" s="5">
        <v>4777</v>
      </c>
      <c r="C16" s="16">
        <v>693</v>
      </c>
      <c r="D16" s="5">
        <v>185</v>
      </c>
      <c r="E16" s="5">
        <v>90</v>
      </c>
      <c r="F16" s="6">
        <f t="shared" si="0"/>
        <v>14.507012769520619</v>
      </c>
      <c r="G16" s="7">
        <f t="shared" si="1"/>
        <v>23</v>
      </c>
      <c r="H16" s="8">
        <f t="shared" si="2"/>
        <v>26.695526695526695</v>
      </c>
      <c r="I16" s="7">
        <f t="shared" si="3"/>
        <v>24</v>
      </c>
      <c r="J16" s="8">
        <f t="shared" si="4"/>
        <v>3.8727234666108434</v>
      </c>
      <c r="K16" s="7">
        <f t="shared" si="5"/>
        <v>26</v>
      </c>
      <c r="L16" s="9">
        <f t="shared" si="6"/>
        <v>1.8840276324052754</v>
      </c>
      <c r="M16" s="7">
        <f t="shared" si="7"/>
        <v>29</v>
      </c>
      <c r="N16" s="8">
        <f t="shared" si="8"/>
        <v>48.648648648648653</v>
      </c>
      <c r="O16" s="7">
        <f t="shared" si="9"/>
        <v>18</v>
      </c>
      <c r="P16" s="9">
        <v>0</v>
      </c>
      <c r="Q16" s="7">
        <f t="shared" si="10"/>
        <v>1</v>
      </c>
      <c r="R16" s="10">
        <v>0</v>
      </c>
      <c r="S16" s="11">
        <f t="shared" si="11"/>
        <v>1</v>
      </c>
      <c r="T16" s="12">
        <f t="shared" si="12"/>
        <v>122</v>
      </c>
      <c r="U16" s="7">
        <f t="shared" si="13"/>
        <v>11</v>
      </c>
      <c r="V16" s="13"/>
    </row>
    <row r="17" spans="1:22" x14ac:dyDescent="0.25">
      <c r="A17" s="4" t="s">
        <v>34</v>
      </c>
      <c r="B17" s="5">
        <v>13802</v>
      </c>
      <c r="C17" s="16">
        <v>2366</v>
      </c>
      <c r="D17" s="5">
        <v>830</v>
      </c>
      <c r="E17" s="5">
        <v>74</v>
      </c>
      <c r="F17" s="6">
        <f t="shared" si="0"/>
        <v>17.142443124184901</v>
      </c>
      <c r="G17" s="7">
        <f t="shared" si="1"/>
        <v>26</v>
      </c>
      <c r="H17" s="8">
        <f t="shared" si="2"/>
        <v>35.08030431107354</v>
      </c>
      <c r="I17" s="7">
        <f t="shared" si="3"/>
        <v>29</v>
      </c>
      <c r="J17" s="8">
        <f t="shared" si="4"/>
        <v>6.0136212143167658</v>
      </c>
      <c r="K17" s="7">
        <f t="shared" si="5"/>
        <v>29</v>
      </c>
      <c r="L17" s="9">
        <f t="shared" si="6"/>
        <v>0.53615418055354291</v>
      </c>
      <c r="M17" s="7">
        <f t="shared" si="7"/>
        <v>15</v>
      </c>
      <c r="N17" s="8">
        <f t="shared" si="8"/>
        <v>8.9156626506024104</v>
      </c>
      <c r="O17" s="7">
        <f t="shared" si="9"/>
        <v>4</v>
      </c>
      <c r="P17" s="9">
        <f>0.5/13.8</f>
        <v>3.6231884057971016E-2</v>
      </c>
      <c r="Q17" s="7">
        <f t="shared" si="10"/>
        <v>17</v>
      </c>
      <c r="R17" s="14">
        <v>0</v>
      </c>
      <c r="S17" s="11">
        <f t="shared" si="11"/>
        <v>1</v>
      </c>
      <c r="T17" s="12">
        <f t="shared" si="12"/>
        <v>121</v>
      </c>
      <c r="U17" s="7">
        <f t="shared" si="13"/>
        <v>12</v>
      </c>
      <c r="V17" s="13"/>
    </row>
    <row r="18" spans="1:22" x14ac:dyDescent="0.25">
      <c r="A18" s="4" t="s">
        <v>36</v>
      </c>
      <c r="B18" s="5">
        <v>22128</v>
      </c>
      <c r="C18" s="16">
        <v>3811</v>
      </c>
      <c r="D18" s="5">
        <v>185</v>
      </c>
      <c r="E18" s="5">
        <v>103</v>
      </c>
      <c r="F18" s="6">
        <f t="shared" si="0"/>
        <v>17.222523499638466</v>
      </c>
      <c r="G18" s="7">
        <f t="shared" si="1"/>
        <v>27</v>
      </c>
      <c r="H18" s="8">
        <f t="shared" si="2"/>
        <v>4.8543689320388346</v>
      </c>
      <c r="I18" s="7">
        <f t="shared" si="3"/>
        <v>5</v>
      </c>
      <c r="J18" s="8">
        <f t="shared" si="4"/>
        <v>0.83604483007953723</v>
      </c>
      <c r="K18" s="7">
        <f t="shared" si="5"/>
        <v>10</v>
      </c>
      <c r="L18" s="9">
        <f t="shared" si="6"/>
        <v>0.46547360809833693</v>
      </c>
      <c r="M18" s="7">
        <f t="shared" si="7"/>
        <v>13</v>
      </c>
      <c r="N18" s="8">
        <f t="shared" si="8"/>
        <v>55.67567567567567</v>
      </c>
      <c r="O18" s="7">
        <f t="shared" si="9"/>
        <v>21</v>
      </c>
      <c r="P18" s="9">
        <f>1/21.1</f>
        <v>4.7393364928909949E-2</v>
      </c>
      <c r="Q18" s="7">
        <f t="shared" si="10"/>
        <v>21</v>
      </c>
      <c r="R18" s="10">
        <v>8</v>
      </c>
      <c r="S18" s="11">
        <f t="shared" si="11"/>
        <v>15</v>
      </c>
      <c r="T18" s="12">
        <f t="shared" si="12"/>
        <v>112</v>
      </c>
      <c r="U18" s="7">
        <f t="shared" si="13"/>
        <v>13</v>
      </c>
      <c r="V18" s="13"/>
    </row>
    <row r="19" spans="1:22" x14ac:dyDescent="0.25">
      <c r="A19" s="4" t="s">
        <v>38</v>
      </c>
      <c r="B19" s="5">
        <v>12793</v>
      </c>
      <c r="C19" s="16">
        <v>1699</v>
      </c>
      <c r="D19" s="5">
        <v>167</v>
      </c>
      <c r="E19" s="5">
        <v>123</v>
      </c>
      <c r="F19" s="6">
        <f t="shared" si="0"/>
        <v>13.280700383021966</v>
      </c>
      <c r="G19" s="7">
        <f t="shared" si="1"/>
        <v>19</v>
      </c>
      <c r="H19" s="8">
        <f t="shared" si="2"/>
        <v>9.8293113596233077</v>
      </c>
      <c r="I19" s="7">
        <f t="shared" si="3"/>
        <v>13</v>
      </c>
      <c r="J19" s="8">
        <f t="shared" si="4"/>
        <v>1.3054013913859142</v>
      </c>
      <c r="K19" s="7">
        <f t="shared" si="5"/>
        <v>15</v>
      </c>
      <c r="L19" s="9">
        <f t="shared" si="6"/>
        <v>0.96146330024232007</v>
      </c>
      <c r="M19" s="7">
        <f t="shared" si="7"/>
        <v>23</v>
      </c>
      <c r="N19" s="8">
        <f t="shared" si="8"/>
        <v>73.65269461077844</v>
      </c>
      <c r="O19" s="7">
        <f t="shared" si="9"/>
        <v>27</v>
      </c>
      <c r="P19" s="9">
        <v>0</v>
      </c>
      <c r="Q19" s="7">
        <f t="shared" si="10"/>
        <v>1</v>
      </c>
      <c r="R19" s="14">
        <v>3</v>
      </c>
      <c r="S19" s="11">
        <f t="shared" si="11"/>
        <v>13</v>
      </c>
      <c r="T19" s="12">
        <f t="shared" si="12"/>
        <v>111</v>
      </c>
      <c r="U19" s="7">
        <f t="shared" si="13"/>
        <v>14</v>
      </c>
      <c r="V19" s="13"/>
    </row>
    <row r="20" spans="1:22" x14ac:dyDescent="0.25">
      <c r="A20" s="4" t="s">
        <v>29</v>
      </c>
      <c r="B20" s="5">
        <v>21814</v>
      </c>
      <c r="C20" s="16">
        <v>2117</v>
      </c>
      <c r="D20" s="5">
        <v>251</v>
      </c>
      <c r="E20" s="5">
        <v>152</v>
      </c>
      <c r="F20" s="6">
        <f t="shared" si="0"/>
        <v>9.7047767488768688</v>
      </c>
      <c r="G20" s="7">
        <f t="shared" si="1"/>
        <v>14</v>
      </c>
      <c r="H20" s="8">
        <f t="shared" si="2"/>
        <v>11.856400566839868</v>
      </c>
      <c r="I20" s="7">
        <f t="shared" si="3"/>
        <v>15</v>
      </c>
      <c r="J20" s="8">
        <f t="shared" si="4"/>
        <v>1.1506372054643808</v>
      </c>
      <c r="K20" s="7">
        <f t="shared" si="5"/>
        <v>14</v>
      </c>
      <c r="L20" s="9">
        <f t="shared" si="6"/>
        <v>0.69680022004217479</v>
      </c>
      <c r="M20" s="7">
        <f t="shared" si="7"/>
        <v>18</v>
      </c>
      <c r="N20" s="8">
        <f t="shared" si="8"/>
        <v>60.557768924302792</v>
      </c>
      <c r="O20" s="7">
        <f t="shared" si="9"/>
        <v>22</v>
      </c>
      <c r="P20" s="9">
        <f>1/21.8</f>
        <v>4.5871559633027519E-2</v>
      </c>
      <c r="Q20" s="7">
        <f t="shared" si="10"/>
        <v>20</v>
      </c>
      <c r="R20" s="14">
        <v>0</v>
      </c>
      <c r="S20" s="11">
        <f t="shared" si="11"/>
        <v>1</v>
      </c>
      <c r="T20" s="12">
        <f t="shared" si="12"/>
        <v>104</v>
      </c>
      <c r="U20" s="7">
        <f t="shared" si="13"/>
        <v>15</v>
      </c>
      <c r="V20" s="13"/>
    </row>
    <row r="21" spans="1:22" x14ac:dyDescent="0.25">
      <c r="A21" s="4" t="s">
        <v>39</v>
      </c>
      <c r="B21" s="5">
        <v>12745</v>
      </c>
      <c r="C21" s="16">
        <v>1659</v>
      </c>
      <c r="D21" s="5">
        <v>201</v>
      </c>
      <c r="E21" s="5">
        <v>129</v>
      </c>
      <c r="F21" s="6">
        <f t="shared" si="0"/>
        <v>13.016869360533542</v>
      </c>
      <c r="G21" s="7">
        <f t="shared" si="1"/>
        <v>18</v>
      </c>
      <c r="H21" s="8">
        <f t="shared" si="2"/>
        <v>12.115732368896927</v>
      </c>
      <c r="I21" s="7">
        <f t="shared" si="3"/>
        <v>16</v>
      </c>
      <c r="J21" s="8">
        <f t="shared" si="4"/>
        <v>1.5770890545311886</v>
      </c>
      <c r="K21" s="7">
        <f t="shared" si="5"/>
        <v>18</v>
      </c>
      <c r="L21" s="9">
        <f t="shared" si="6"/>
        <v>1.0121616320125539</v>
      </c>
      <c r="M21" s="7">
        <f t="shared" si="7"/>
        <v>24</v>
      </c>
      <c r="N21" s="8">
        <f t="shared" si="8"/>
        <v>64.179104477611943</v>
      </c>
      <c r="O21" s="7">
        <f t="shared" si="9"/>
        <v>25</v>
      </c>
      <c r="P21" s="17">
        <v>0</v>
      </c>
      <c r="Q21" s="7">
        <f t="shared" si="10"/>
        <v>1</v>
      </c>
      <c r="R21" s="27">
        <v>0</v>
      </c>
      <c r="S21" s="11">
        <f t="shared" si="11"/>
        <v>1</v>
      </c>
      <c r="T21" s="12">
        <f t="shared" si="12"/>
        <v>103</v>
      </c>
      <c r="U21" s="7">
        <f t="shared" si="13"/>
        <v>17</v>
      </c>
      <c r="V21" s="13"/>
    </row>
    <row r="22" spans="1:22" x14ac:dyDescent="0.25">
      <c r="A22" s="4" t="s">
        <v>32</v>
      </c>
      <c r="B22" s="5">
        <v>30657</v>
      </c>
      <c r="C22" s="16">
        <v>3840</v>
      </c>
      <c r="D22" s="5">
        <v>282</v>
      </c>
      <c r="E22" s="5">
        <v>109</v>
      </c>
      <c r="F22" s="6">
        <f t="shared" si="0"/>
        <v>12.525687444955475</v>
      </c>
      <c r="G22" s="7">
        <f t="shared" si="1"/>
        <v>17</v>
      </c>
      <c r="H22" s="8">
        <f t="shared" si="2"/>
        <v>7.34375</v>
      </c>
      <c r="I22" s="7">
        <f t="shared" si="3"/>
        <v>9</v>
      </c>
      <c r="J22" s="8">
        <f t="shared" si="4"/>
        <v>0.91985517173891773</v>
      </c>
      <c r="K22" s="7">
        <f t="shared" si="5"/>
        <v>11</v>
      </c>
      <c r="L22" s="9">
        <f t="shared" si="6"/>
        <v>0.35554685716149653</v>
      </c>
      <c r="M22" s="7">
        <f t="shared" si="7"/>
        <v>9</v>
      </c>
      <c r="N22" s="8">
        <f t="shared" si="8"/>
        <v>38.652482269503544</v>
      </c>
      <c r="O22" s="7">
        <f t="shared" si="9"/>
        <v>15</v>
      </c>
      <c r="P22" s="9">
        <f>2/30.6</f>
        <v>6.535947712418301E-2</v>
      </c>
      <c r="Q22" s="7">
        <f t="shared" si="10"/>
        <v>24</v>
      </c>
      <c r="R22" s="10">
        <v>9</v>
      </c>
      <c r="S22" s="11">
        <f t="shared" si="11"/>
        <v>19</v>
      </c>
      <c r="T22" s="12">
        <f t="shared" si="12"/>
        <v>104</v>
      </c>
      <c r="U22" s="7">
        <f t="shared" si="13"/>
        <v>15</v>
      </c>
      <c r="V22" s="13"/>
    </row>
    <row r="23" spans="1:22" x14ac:dyDescent="0.25">
      <c r="A23" s="4" t="s">
        <v>41</v>
      </c>
      <c r="B23" s="5">
        <v>23854</v>
      </c>
      <c r="C23" s="16">
        <v>2065</v>
      </c>
      <c r="D23" s="5">
        <v>157</v>
      </c>
      <c r="E23" s="5">
        <v>99</v>
      </c>
      <c r="F23" s="6">
        <f t="shared" si="0"/>
        <v>8.6568290433470274</v>
      </c>
      <c r="G23" s="7">
        <f t="shared" si="1"/>
        <v>7</v>
      </c>
      <c r="H23" s="8">
        <f t="shared" si="2"/>
        <v>7.6029055690072642</v>
      </c>
      <c r="I23" s="7">
        <f t="shared" si="3"/>
        <v>10</v>
      </c>
      <c r="J23" s="8">
        <f t="shared" si="4"/>
        <v>0.65817053743606946</v>
      </c>
      <c r="K23" s="7">
        <f t="shared" si="5"/>
        <v>9</v>
      </c>
      <c r="L23" s="9">
        <f t="shared" si="6"/>
        <v>0.41502473379726673</v>
      </c>
      <c r="M23" s="7">
        <f t="shared" si="7"/>
        <v>12</v>
      </c>
      <c r="N23" s="8">
        <f t="shared" si="8"/>
        <v>63.057324840764331</v>
      </c>
      <c r="O23" s="7">
        <f t="shared" si="9"/>
        <v>23</v>
      </c>
      <c r="P23" s="18">
        <f>1/23.8</f>
        <v>4.2016806722689072E-2</v>
      </c>
      <c r="Q23" s="7">
        <f t="shared" si="10"/>
        <v>19</v>
      </c>
      <c r="R23" s="10">
        <v>8</v>
      </c>
      <c r="S23" s="11">
        <f t="shared" si="11"/>
        <v>15</v>
      </c>
      <c r="T23" s="12">
        <f t="shared" si="12"/>
        <v>95</v>
      </c>
      <c r="U23" s="7">
        <f t="shared" si="13"/>
        <v>18</v>
      </c>
      <c r="V23" s="13"/>
    </row>
    <row r="24" spans="1:22" x14ac:dyDescent="0.25">
      <c r="A24" s="4" t="s">
        <v>42</v>
      </c>
      <c r="B24" s="5">
        <v>21670</v>
      </c>
      <c r="C24" s="16">
        <v>1800</v>
      </c>
      <c r="D24" s="5">
        <v>290</v>
      </c>
      <c r="E24" s="5">
        <v>78</v>
      </c>
      <c r="F24" s="6">
        <f t="shared" si="0"/>
        <v>8.3064143977849554</v>
      </c>
      <c r="G24" s="7">
        <f t="shared" si="1"/>
        <v>5</v>
      </c>
      <c r="H24" s="8">
        <f t="shared" si="2"/>
        <v>16.111111111111111</v>
      </c>
      <c r="I24" s="7">
        <f t="shared" si="3"/>
        <v>20</v>
      </c>
      <c r="J24" s="8">
        <f t="shared" si="4"/>
        <v>1.3382556529764651</v>
      </c>
      <c r="K24" s="7">
        <f t="shared" si="5"/>
        <v>17</v>
      </c>
      <c r="L24" s="9">
        <f t="shared" si="6"/>
        <v>0.35994462390401477</v>
      </c>
      <c r="M24" s="7">
        <f t="shared" si="7"/>
        <v>11</v>
      </c>
      <c r="N24" s="8">
        <f t="shared" si="8"/>
        <v>26.896551724137929</v>
      </c>
      <c r="O24" s="7">
        <f t="shared" si="9"/>
        <v>8</v>
      </c>
      <c r="P24" s="9">
        <f>0.5/21.6</f>
        <v>2.3148148148148147E-2</v>
      </c>
      <c r="Q24" s="7">
        <f t="shared" si="10"/>
        <v>14</v>
      </c>
      <c r="R24" s="14">
        <v>0</v>
      </c>
      <c r="S24" s="11">
        <f t="shared" si="11"/>
        <v>1</v>
      </c>
      <c r="T24" s="12">
        <f t="shared" si="12"/>
        <v>76</v>
      </c>
      <c r="U24" s="7">
        <f t="shared" si="13"/>
        <v>22</v>
      </c>
      <c r="V24" s="13"/>
    </row>
    <row r="25" spans="1:22" x14ac:dyDescent="0.25">
      <c r="A25" s="4" t="s">
        <v>43</v>
      </c>
      <c r="B25" s="5">
        <v>7457</v>
      </c>
      <c r="C25" s="16">
        <v>1027</v>
      </c>
      <c r="D25" s="5">
        <v>311</v>
      </c>
      <c r="E25" s="5">
        <v>0</v>
      </c>
      <c r="F25" s="6">
        <f t="shared" si="0"/>
        <v>13.77229448840016</v>
      </c>
      <c r="G25" s="7">
        <f t="shared" si="1"/>
        <v>21</v>
      </c>
      <c r="H25" s="8">
        <f t="shared" si="2"/>
        <v>30.282375851996104</v>
      </c>
      <c r="I25" s="7">
        <f t="shared" si="3"/>
        <v>27</v>
      </c>
      <c r="J25" s="8">
        <f t="shared" si="4"/>
        <v>4.170577980421081</v>
      </c>
      <c r="K25" s="7">
        <f t="shared" si="5"/>
        <v>27</v>
      </c>
      <c r="L25" s="9">
        <f t="shared" si="6"/>
        <v>0</v>
      </c>
      <c r="M25" s="7">
        <f t="shared" si="7"/>
        <v>1</v>
      </c>
      <c r="N25" s="8">
        <f t="shared" si="8"/>
        <v>0</v>
      </c>
      <c r="O25" s="7">
        <f t="shared" si="9"/>
        <v>1</v>
      </c>
      <c r="P25" s="9">
        <v>0</v>
      </c>
      <c r="Q25" s="7">
        <f t="shared" si="10"/>
        <v>1</v>
      </c>
      <c r="R25" s="14">
        <v>0</v>
      </c>
      <c r="S25" s="11">
        <f t="shared" si="11"/>
        <v>1</v>
      </c>
      <c r="T25" s="12">
        <f t="shared" si="12"/>
        <v>79</v>
      </c>
      <c r="U25" s="7">
        <f t="shared" si="13"/>
        <v>21</v>
      </c>
      <c r="V25" s="13"/>
    </row>
    <row r="26" spans="1:22" x14ac:dyDescent="0.25">
      <c r="A26" s="4" t="s">
        <v>37</v>
      </c>
      <c r="B26" s="5">
        <v>62198</v>
      </c>
      <c r="C26" s="16">
        <v>3856</v>
      </c>
      <c r="D26" s="5">
        <v>366</v>
      </c>
      <c r="E26" s="5">
        <v>128</v>
      </c>
      <c r="F26" s="6">
        <f t="shared" si="0"/>
        <v>6.1995562558281616</v>
      </c>
      <c r="G26" s="7">
        <f t="shared" si="1"/>
        <v>4</v>
      </c>
      <c r="H26" s="8">
        <f t="shared" si="2"/>
        <v>9.491701244813278</v>
      </c>
      <c r="I26" s="7">
        <f t="shared" si="3"/>
        <v>12</v>
      </c>
      <c r="J26" s="8">
        <f t="shared" si="4"/>
        <v>0.58844335830734107</v>
      </c>
      <c r="K26" s="7">
        <f t="shared" si="5"/>
        <v>8</v>
      </c>
      <c r="L26" s="9">
        <f t="shared" si="6"/>
        <v>0.20579439853371492</v>
      </c>
      <c r="M26" s="7">
        <f t="shared" si="7"/>
        <v>6</v>
      </c>
      <c r="N26" s="8">
        <f t="shared" si="8"/>
        <v>34.972677595628419</v>
      </c>
      <c r="O26" s="7">
        <f t="shared" si="9"/>
        <v>13</v>
      </c>
      <c r="P26" s="9">
        <f>2/62.1</f>
        <v>3.2206119162640899E-2</v>
      </c>
      <c r="Q26" s="7">
        <f t="shared" si="10"/>
        <v>16</v>
      </c>
      <c r="R26" s="10">
        <v>23</v>
      </c>
      <c r="S26" s="11">
        <f t="shared" si="11"/>
        <v>27</v>
      </c>
      <c r="T26" s="12">
        <f t="shared" si="12"/>
        <v>86</v>
      </c>
      <c r="U26" s="7">
        <f t="shared" si="13"/>
        <v>19</v>
      </c>
      <c r="V26" s="13"/>
    </row>
    <row r="27" spans="1:22" x14ac:dyDescent="0.25">
      <c r="A27" s="4" t="s">
        <v>48</v>
      </c>
      <c r="B27" s="5">
        <v>11193</v>
      </c>
      <c r="C27" s="16">
        <v>1722</v>
      </c>
      <c r="D27" s="5">
        <v>103</v>
      </c>
      <c r="E27" s="5">
        <v>27</v>
      </c>
      <c r="F27" s="6">
        <f t="shared" si="0"/>
        <v>15.384615384615385</v>
      </c>
      <c r="G27" s="7">
        <f t="shared" si="1"/>
        <v>24</v>
      </c>
      <c r="H27" s="8">
        <f t="shared" si="2"/>
        <v>5.9814169570267133</v>
      </c>
      <c r="I27" s="7">
        <f t="shared" si="3"/>
        <v>6</v>
      </c>
      <c r="J27" s="8">
        <f t="shared" si="4"/>
        <v>0.92021799338872512</v>
      </c>
      <c r="K27" s="7">
        <f t="shared" si="5"/>
        <v>12</v>
      </c>
      <c r="L27" s="9">
        <f t="shared" si="6"/>
        <v>0.24122219244170465</v>
      </c>
      <c r="M27" s="7">
        <f t="shared" si="7"/>
        <v>7</v>
      </c>
      <c r="N27" s="8">
        <f t="shared" si="8"/>
        <v>26.21359223300971</v>
      </c>
      <c r="O27" s="7">
        <f t="shared" si="9"/>
        <v>7</v>
      </c>
      <c r="P27" s="9">
        <v>0</v>
      </c>
      <c r="Q27" s="7">
        <f t="shared" si="10"/>
        <v>1</v>
      </c>
      <c r="R27" s="10">
        <v>16</v>
      </c>
      <c r="S27" s="11">
        <f t="shared" si="11"/>
        <v>23</v>
      </c>
      <c r="T27" s="12">
        <f t="shared" si="12"/>
        <v>80</v>
      </c>
      <c r="U27" s="7">
        <f t="shared" si="13"/>
        <v>20</v>
      </c>
      <c r="V27" s="13"/>
    </row>
    <row r="28" spans="1:22" x14ac:dyDescent="0.25">
      <c r="A28" s="4" t="s">
        <v>44</v>
      </c>
      <c r="B28" s="5">
        <v>18737</v>
      </c>
      <c r="C28" s="16">
        <v>1575</v>
      </c>
      <c r="D28" s="5">
        <v>107</v>
      </c>
      <c r="E28" s="5">
        <v>53</v>
      </c>
      <c r="F28" s="6">
        <f t="shared" si="0"/>
        <v>8.4058280407749368</v>
      </c>
      <c r="G28" s="7">
        <f t="shared" si="1"/>
        <v>6</v>
      </c>
      <c r="H28" s="8">
        <f t="shared" si="2"/>
        <v>6.7936507936507935</v>
      </c>
      <c r="I28" s="7">
        <f t="shared" si="3"/>
        <v>7</v>
      </c>
      <c r="J28" s="8">
        <f t="shared" si="4"/>
        <v>0.57106260340502746</v>
      </c>
      <c r="K28" s="7">
        <f t="shared" si="5"/>
        <v>7</v>
      </c>
      <c r="L28" s="9">
        <f t="shared" si="6"/>
        <v>0.28286278486417249</v>
      </c>
      <c r="M28" s="7">
        <f t="shared" si="7"/>
        <v>8</v>
      </c>
      <c r="N28" s="8">
        <f t="shared" si="8"/>
        <v>49.532710280373834</v>
      </c>
      <c r="O28" s="7">
        <f t="shared" si="9"/>
        <v>19</v>
      </c>
      <c r="P28" s="9">
        <v>0</v>
      </c>
      <c r="Q28" s="7">
        <f t="shared" si="10"/>
        <v>1</v>
      </c>
      <c r="R28" s="14">
        <v>0</v>
      </c>
      <c r="S28" s="11">
        <f t="shared" si="11"/>
        <v>1</v>
      </c>
      <c r="T28" s="12">
        <f t="shared" si="12"/>
        <v>49</v>
      </c>
      <c r="U28" s="7">
        <f t="shared" si="13"/>
        <v>26</v>
      </c>
      <c r="V28" s="13"/>
    </row>
    <row r="29" spans="1:22" x14ac:dyDescent="0.25">
      <c r="A29" s="4" t="s">
        <v>40</v>
      </c>
      <c r="B29" s="5">
        <v>50395</v>
      </c>
      <c r="C29" s="16">
        <v>2582</v>
      </c>
      <c r="D29" s="5">
        <v>241</v>
      </c>
      <c r="E29" s="5">
        <v>100</v>
      </c>
      <c r="F29" s="6">
        <f t="shared" si="0"/>
        <v>5.1235241591427716</v>
      </c>
      <c r="G29" s="7">
        <f t="shared" si="1"/>
        <v>3</v>
      </c>
      <c r="H29" s="8">
        <f t="shared" si="2"/>
        <v>9.3338497288923321</v>
      </c>
      <c r="I29" s="7">
        <f t="shared" si="3"/>
        <v>11</v>
      </c>
      <c r="J29" s="8">
        <f t="shared" si="4"/>
        <v>0.47822204583788075</v>
      </c>
      <c r="K29" s="7">
        <f t="shared" si="5"/>
        <v>5</v>
      </c>
      <c r="L29" s="9">
        <f t="shared" si="6"/>
        <v>0.19843238416509573</v>
      </c>
      <c r="M29" s="7">
        <f t="shared" si="7"/>
        <v>5</v>
      </c>
      <c r="N29" s="8">
        <f t="shared" si="8"/>
        <v>41.49377593360996</v>
      </c>
      <c r="O29" s="7">
        <f t="shared" si="9"/>
        <v>16</v>
      </c>
      <c r="P29" s="9">
        <f>1/50.3</f>
        <v>1.9880715705765408E-2</v>
      </c>
      <c r="Q29" s="7">
        <f t="shared" si="10"/>
        <v>12</v>
      </c>
      <c r="R29" s="10">
        <v>10</v>
      </c>
      <c r="S29" s="11">
        <f t="shared" si="11"/>
        <v>20</v>
      </c>
      <c r="T29" s="12">
        <f t="shared" si="12"/>
        <v>72</v>
      </c>
      <c r="U29" s="7">
        <f t="shared" si="13"/>
        <v>23</v>
      </c>
      <c r="V29" s="13"/>
    </row>
    <row r="30" spans="1:22" x14ac:dyDescent="0.25">
      <c r="A30" s="4" t="s">
        <v>47</v>
      </c>
      <c r="B30" s="5">
        <v>203597</v>
      </c>
      <c r="C30" s="16">
        <v>8701</v>
      </c>
      <c r="D30" s="5">
        <v>1002</v>
      </c>
      <c r="E30" s="5">
        <v>343</v>
      </c>
      <c r="F30" s="6">
        <f t="shared" si="0"/>
        <v>4.2736386096062322</v>
      </c>
      <c r="G30" s="7">
        <f t="shared" si="1"/>
        <v>1</v>
      </c>
      <c r="H30" s="8">
        <f t="shared" si="2"/>
        <v>11.515917710607976</v>
      </c>
      <c r="I30" s="7">
        <f t="shared" si="3"/>
        <v>14</v>
      </c>
      <c r="J30" s="8">
        <f t="shared" si="4"/>
        <v>0.49214870553102452</v>
      </c>
      <c r="K30" s="7">
        <f t="shared" si="5"/>
        <v>6</v>
      </c>
      <c r="L30" s="9">
        <f t="shared" si="6"/>
        <v>0.16847006586541058</v>
      </c>
      <c r="M30" s="7">
        <f t="shared" si="7"/>
        <v>4</v>
      </c>
      <c r="N30" s="8">
        <f t="shared" si="8"/>
        <v>34.231536926147704</v>
      </c>
      <c r="O30" s="7">
        <f t="shared" si="9"/>
        <v>12</v>
      </c>
      <c r="P30" s="9">
        <f>3/203.5</f>
        <v>1.4742014742014743E-2</v>
      </c>
      <c r="Q30" s="7">
        <f t="shared" si="10"/>
        <v>11</v>
      </c>
      <c r="R30" s="14">
        <v>8</v>
      </c>
      <c r="S30" s="11">
        <f t="shared" si="11"/>
        <v>15</v>
      </c>
      <c r="T30" s="12">
        <f t="shared" si="12"/>
        <v>63</v>
      </c>
      <c r="U30" s="7">
        <f t="shared" si="13"/>
        <v>24</v>
      </c>
      <c r="V30" s="13"/>
    </row>
    <row r="31" spans="1:22" x14ac:dyDescent="0.25">
      <c r="A31" s="4" t="s">
        <v>49</v>
      </c>
      <c r="B31" s="5">
        <v>24986</v>
      </c>
      <c r="C31" s="16">
        <v>2974</v>
      </c>
      <c r="D31" s="5">
        <v>33</v>
      </c>
      <c r="E31" s="5">
        <v>24</v>
      </c>
      <c r="F31" s="6">
        <f t="shared" si="0"/>
        <v>11.902665492675899</v>
      </c>
      <c r="G31" s="7">
        <f t="shared" si="1"/>
        <v>16</v>
      </c>
      <c r="H31" s="8">
        <f t="shared" si="2"/>
        <v>1.1096166778749159</v>
      </c>
      <c r="I31" s="7">
        <f t="shared" si="3"/>
        <v>3</v>
      </c>
      <c r="J31" s="8">
        <f t="shared" si="4"/>
        <v>0.13207396141839431</v>
      </c>
      <c r="K31" s="7">
        <f t="shared" si="5"/>
        <v>4</v>
      </c>
      <c r="L31" s="9">
        <f t="shared" si="6"/>
        <v>9.6053790122468577E-2</v>
      </c>
      <c r="M31" s="7">
        <f t="shared" si="7"/>
        <v>3</v>
      </c>
      <c r="N31" s="8">
        <f t="shared" si="8"/>
        <v>72.727272727272734</v>
      </c>
      <c r="O31" s="7">
        <f t="shared" si="9"/>
        <v>26</v>
      </c>
      <c r="P31" s="9">
        <v>0</v>
      </c>
      <c r="Q31" s="7">
        <f t="shared" si="10"/>
        <v>1</v>
      </c>
      <c r="R31" s="10">
        <v>0</v>
      </c>
      <c r="S31" s="11">
        <f t="shared" si="11"/>
        <v>1</v>
      </c>
      <c r="T31" s="12">
        <f t="shared" si="12"/>
        <v>54</v>
      </c>
      <c r="U31" s="7">
        <f t="shared" si="13"/>
        <v>25</v>
      </c>
      <c r="V31" s="13"/>
    </row>
    <row r="32" spans="1:22" x14ac:dyDescent="0.25">
      <c r="A32" s="4" t="s">
        <v>50</v>
      </c>
      <c r="B32" s="5">
        <v>6207</v>
      </c>
      <c r="C32" s="16">
        <v>859</v>
      </c>
      <c r="D32" s="5"/>
      <c r="E32" s="5">
        <v>37</v>
      </c>
      <c r="F32" s="6">
        <f t="shared" si="0"/>
        <v>13.839213790881264</v>
      </c>
      <c r="G32" s="7">
        <f t="shared" si="1"/>
        <v>22</v>
      </c>
      <c r="H32" s="8">
        <f t="shared" si="2"/>
        <v>0</v>
      </c>
      <c r="I32" s="7">
        <f t="shared" si="3"/>
        <v>1</v>
      </c>
      <c r="J32" s="8">
        <f t="shared" si="4"/>
        <v>0</v>
      </c>
      <c r="K32" s="7">
        <f t="shared" si="5"/>
        <v>1</v>
      </c>
      <c r="L32" s="9">
        <f t="shared" si="6"/>
        <v>0.59610117609150959</v>
      </c>
      <c r="M32" s="7">
        <f t="shared" si="7"/>
        <v>16</v>
      </c>
      <c r="N32" s="8">
        <v>0</v>
      </c>
      <c r="O32" s="7">
        <f t="shared" si="9"/>
        <v>1</v>
      </c>
      <c r="P32" s="9">
        <v>0</v>
      </c>
      <c r="Q32" s="7">
        <f t="shared" si="10"/>
        <v>1</v>
      </c>
      <c r="R32" s="10">
        <v>0</v>
      </c>
      <c r="S32" s="11">
        <f t="shared" si="11"/>
        <v>1</v>
      </c>
      <c r="T32" s="12">
        <f t="shared" si="12"/>
        <v>43</v>
      </c>
      <c r="U32" s="7">
        <f t="shared" si="13"/>
        <v>27</v>
      </c>
      <c r="V32" s="13"/>
    </row>
    <row r="33" spans="1:22" x14ac:dyDescent="0.25">
      <c r="A33" s="4" t="s">
        <v>46</v>
      </c>
      <c r="B33" s="5">
        <v>20014</v>
      </c>
      <c r="C33" s="5">
        <v>1849</v>
      </c>
      <c r="D33" s="5">
        <v>21</v>
      </c>
      <c r="E33" s="5">
        <v>3</v>
      </c>
      <c r="F33" s="6">
        <f t="shared" si="0"/>
        <v>9.2385330268811838</v>
      </c>
      <c r="G33" s="7">
        <f t="shared" si="1"/>
        <v>10</v>
      </c>
      <c r="H33" s="8">
        <f t="shared" si="2"/>
        <v>1.1357490535424555</v>
      </c>
      <c r="I33" s="7">
        <f t="shared" si="3"/>
        <v>4</v>
      </c>
      <c r="J33" s="8">
        <f t="shared" si="4"/>
        <v>0.10492655141401019</v>
      </c>
      <c r="K33" s="7">
        <f t="shared" si="5"/>
        <v>3</v>
      </c>
      <c r="L33" s="9">
        <f>E33/B33*100</f>
        <v>1.4989507344858599E-2</v>
      </c>
      <c r="M33" s="7">
        <f t="shared" si="7"/>
        <v>2</v>
      </c>
      <c r="N33" s="8">
        <f>E33/D33*100</f>
        <v>14.285714285714285</v>
      </c>
      <c r="O33" s="7">
        <f t="shared" si="9"/>
        <v>6</v>
      </c>
      <c r="P33" s="9">
        <v>0</v>
      </c>
      <c r="Q33" s="7">
        <f t="shared" si="10"/>
        <v>1</v>
      </c>
      <c r="R33" s="14">
        <v>0</v>
      </c>
      <c r="S33" s="11">
        <f t="shared" si="11"/>
        <v>1</v>
      </c>
      <c r="T33" s="12">
        <f t="shared" si="12"/>
        <v>27</v>
      </c>
      <c r="U33" s="7">
        <f t="shared" si="13"/>
        <v>28</v>
      </c>
      <c r="V33" s="13"/>
    </row>
    <row r="34" spans="1:22" x14ac:dyDescent="0.25">
      <c r="A34" s="19" t="s">
        <v>51</v>
      </c>
      <c r="B34" s="20">
        <v>9424</v>
      </c>
      <c r="C34" s="20">
        <v>409</v>
      </c>
      <c r="D34" s="20"/>
      <c r="E34" s="20">
        <v>47</v>
      </c>
      <c r="F34" s="6">
        <f t="shared" si="0"/>
        <v>4.3399830220713076</v>
      </c>
      <c r="G34" s="7">
        <f t="shared" si="1"/>
        <v>2</v>
      </c>
      <c r="H34" s="8">
        <f t="shared" si="2"/>
        <v>0</v>
      </c>
      <c r="I34" s="7">
        <f t="shared" si="3"/>
        <v>1</v>
      </c>
      <c r="J34" s="8">
        <f t="shared" si="4"/>
        <v>0</v>
      </c>
      <c r="K34" s="7">
        <f t="shared" si="5"/>
        <v>1</v>
      </c>
      <c r="L34" s="9">
        <f>E34*100/B34</f>
        <v>0.49872665534804755</v>
      </c>
      <c r="M34" s="7">
        <f t="shared" si="7"/>
        <v>14</v>
      </c>
      <c r="N34" s="8">
        <v>0</v>
      </c>
      <c r="O34" s="7">
        <f t="shared" si="9"/>
        <v>1</v>
      </c>
      <c r="P34" s="9">
        <v>0</v>
      </c>
      <c r="Q34" s="7">
        <f t="shared" si="10"/>
        <v>1</v>
      </c>
      <c r="R34" s="10">
        <v>0</v>
      </c>
      <c r="S34" s="11">
        <f t="shared" si="11"/>
        <v>1</v>
      </c>
      <c r="T34" s="12">
        <f t="shared" si="12"/>
        <v>21</v>
      </c>
      <c r="U34" s="7">
        <f t="shared" si="13"/>
        <v>29</v>
      </c>
      <c r="V34" s="13"/>
    </row>
    <row r="35" spans="1:22" x14ac:dyDescent="0.25">
      <c r="A35" s="21"/>
      <c r="B35" s="22"/>
      <c r="C35" s="23"/>
      <c r="D35" s="23"/>
      <c r="E35" s="24"/>
      <c r="G35" s="13"/>
    </row>
    <row r="37" spans="1:22" x14ac:dyDescent="0.25">
      <c r="R37" s="26"/>
    </row>
  </sheetData>
  <autoFilter ref="A5:V34"/>
  <sortState ref="A6:U34">
    <sortCondition ref="U6:U34"/>
  </sortState>
  <mergeCells count="22">
    <mergeCell ref="N4:O4"/>
    <mergeCell ref="P4:Q4"/>
    <mergeCell ref="R4:S4"/>
    <mergeCell ref="N3:O3"/>
    <mergeCell ref="P3:Q3"/>
    <mergeCell ref="R3:S3"/>
    <mergeCell ref="A1:U1"/>
    <mergeCell ref="A3:A5"/>
    <mergeCell ref="B3:B5"/>
    <mergeCell ref="C3:C5"/>
    <mergeCell ref="D3:D5"/>
    <mergeCell ref="E3:E5"/>
    <mergeCell ref="F3:G3"/>
    <mergeCell ref="H3:I3"/>
    <mergeCell ref="J3:K3"/>
    <mergeCell ref="L3:M3"/>
    <mergeCell ref="T3:T5"/>
    <mergeCell ref="U3:U5"/>
    <mergeCell ref="F4:G4"/>
    <mergeCell ref="H4:I4"/>
    <mergeCell ref="J4:K4"/>
    <mergeCell ref="L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7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:A5"/>
    </sheetView>
  </sheetViews>
  <sheetFormatPr defaultRowHeight="15" x14ac:dyDescent="0.25"/>
  <cols>
    <col min="1" max="1" width="18.5703125" style="1" customWidth="1"/>
    <col min="2" max="2" width="14.42578125" style="25" customWidth="1"/>
    <col min="3" max="3" width="12.42578125" style="25" customWidth="1"/>
    <col min="4" max="4" width="9" style="25" customWidth="1"/>
    <col min="5" max="5" width="8" style="1" customWidth="1"/>
    <col min="6" max="6" width="8.7109375" style="1" customWidth="1"/>
    <col min="7" max="7" width="7.28515625" style="1" customWidth="1"/>
    <col min="8" max="8" width="9.140625" style="1" customWidth="1"/>
    <col min="9" max="9" width="6.5703125" style="1" customWidth="1"/>
    <col min="10" max="10" width="9.42578125" style="1" customWidth="1"/>
    <col min="11" max="11" width="6" style="1" customWidth="1"/>
    <col min="12" max="12" width="9" style="1" customWidth="1"/>
    <col min="13" max="13" width="6.85546875" style="1" customWidth="1"/>
    <col min="14" max="14" width="9.140625" style="1" customWidth="1"/>
    <col min="15" max="15" width="8.140625" style="1" customWidth="1"/>
    <col min="16" max="16" width="9.7109375" style="1" customWidth="1"/>
    <col min="17" max="17" width="6.140625" style="1" customWidth="1"/>
    <col min="18" max="18" width="9.42578125" style="1" customWidth="1"/>
    <col min="19" max="19" width="7.28515625" style="25" customWidth="1"/>
    <col min="20" max="20" width="14" style="1" customWidth="1"/>
    <col min="21" max="21" width="15.5703125" style="1" customWidth="1"/>
    <col min="22" max="16384" width="9.140625" style="1"/>
  </cols>
  <sheetData>
    <row r="1" spans="1:22" x14ac:dyDescent="0.25">
      <c r="A1" s="28" t="s">
        <v>52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2" ht="6.75" customHeight="1" x14ac:dyDescent="0.25"/>
    <row r="3" spans="1:22" ht="15" customHeight="1" x14ac:dyDescent="0.25">
      <c r="A3" s="29" t="s">
        <v>0</v>
      </c>
      <c r="B3" s="32" t="s">
        <v>1</v>
      </c>
      <c r="C3" s="32" t="s">
        <v>2</v>
      </c>
      <c r="D3" s="32" t="s">
        <v>3</v>
      </c>
      <c r="E3" s="32" t="s">
        <v>4</v>
      </c>
      <c r="F3" s="35" t="s">
        <v>5</v>
      </c>
      <c r="G3" s="36"/>
      <c r="H3" s="35" t="s">
        <v>6</v>
      </c>
      <c r="I3" s="36"/>
      <c r="J3" s="35" t="s">
        <v>7</v>
      </c>
      <c r="K3" s="36"/>
      <c r="L3" s="35" t="s">
        <v>8</v>
      </c>
      <c r="M3" s="36"/>
      <c r="N3" s="35" t="s">
        <v>9</v>
      </c>
      <c r="O3" s="36"/>
      <c r="P3" s="35" t="s">
        <v>10</v>
      </c>
      <c r="Q3" s="36"/>
      <c r="R3" s="44" t="s">
        <v>11</v>
      </c>
      <c r="S3" s="45"/>
      <c r="T3" s="37" t="s">
        <v>12</v>
      </c>
      <c r="U3" s="37" t="s">
        <v>13</v>
      </c>
    </row>
    <row r="4" spans="1:22" ht="15" customHeight="1" x14ac:dyDescent="0.25">
      <c r="A4" s="30"/>
      <c r="B4" s="33"/>
      <c r="C4" s="33"/>
      <c r="D4" s="33"/>
      <c r="E4" s="33"/>
      <c r="F4" s="40" t="s">
        <v>14</v>
      </c>
      <c r="G4" s="41"/>
      <c r="H4" s="40" t="s">
        <v>15</v>
      </c>
      <c r="I4" s="41"/>
      <c r="J4" s="40" t="s">
        <v>16</v>
      </c>
      <c r="K4" s="41"/>
      <c r="L4" s="40" t="s">
        <v>17</v>
      </c>
      <c r="M4" s="41"/>
      <c r="N4" s="40" t="s">
        <v>18</v>
      </c>
      <c r="O4" s="41"/>
      <c r="P4" s="40" t="s">
        <v>19</v>
      </c>
      <c r="Q4" s="41"/>
      <c r="R4" s="46" t="s">
        <v>20</v>
      </c>
      <c r="S4" s="47"/>
      <c r="T4" s="38"/>
      <c r="U4" s="38"/>
    </row>
    <row r="5" spans="1:22" ht="28.5" customHeight="1" x14ac:dyDescent="0.25">
      <c r="A5" s="31"/>
      <c r="B5" s="34"/>
      <c r="C5" s="34"/>
      <c r="D5" s="34"/>
      <c r="E5" s="34"/>
      <c r="F5" s="2" t="s">
        <v>21</v>
      </c>
      <c r="G5" s="2" t="s">
        <v>22</v>
      </c>
      <c r="H5" s="2" t="s">
        <v>21</v>
      </c>
      <c r="I5" s="2" t="s">
        <v>22</v>
      </c>
      <c r="J5" s="2" t="s">
        <v>21</v>
      </c>
      <c r="K5" s="2" t="s">
        <v>22</v>
      </c>
      <c r="L5" s="2" t="s">
        <v>21</v>
      </c>
      <c r="M5" s="2" t="s">
        <v>22</v>
      </c>
      <c r="N5" s="2" t="s">
        <v>21</v>
      </c>
      <c r="O5" s="2" t="s">
        <v>22</v>
      </c>
      <c r="P5" s="2" t="s">
        <v>21</v>
      </c>
      <c r="Q5" s="2" t="s">
        <v>22</v>
      </c>
      <c r="R5" s="3" t="s">
        <v>21</v>
      </c>
      <c r="S5" s="3" t="s">
        <v>22</v>
      </c>
      <c r="T5" s="39"/>
      <c r="U5" s="39"/>
    </row>
    <row r="6" spans="1:22" x14ac:dyDescent="0.25">
      <c r="A6" s="4" t="s">
        <v>23</v>
      </c>
      <c r="B6" s="5">
        <v>17079</v>
      </c>
      <c r="C6" s="16">
        <v>3633</v>
      </c>
      <c r="D6" s="5">
        <v>469</v>
      </c>
      <c r="E6" s="5">
        <v>296</v>
      </c>
      <c r="F6" s="6">
        <f t="shared" ref="F6:F34" si="0">C6/B6*100</f>
        <v>21.271737221148779</v>
      </c>
      <c r="G6" s="7">
        <f t="shared" ref="G6:G34" si="1">RANK(F6,F$6:F$34,1)</f>
        <v>29</v>
      </c>
      <c r="H6" s="8">
        <f t="shared" ref="H6:H34" si="2">D6*100/C6</f>
        <v>12.909441233140655</v>
      </c>
      <c r="I6" s="7">
        <f t="shared" ref="I6:I34" si="3">RANK(H6,H$6:H$34,1)</f>
        <v>18</v>
      </c>
      <c r="J6" s="8">
        <f t="shared" ref="J6:J34" si="4">D6*100/B6</f>
        <v>2.7460624158323088</v>
      </c>
      <c r="K6" s="7">
        <f t="shared" ref="K6:K34" si="5">RANK(J6,J$6:J$34,1)</f>
        <v>23</v>
      </c>
      <c r="L6" s="9">
        <f t="shared" ref="L6:L32" si="6">E6*100/B6</f>
        <v>1.7331225481585573</v>
      </c>
      <c r="M6" s="7">
        <f t="shared" ref="M6:M34" si="7">RANK(L6,L$6:L$34,1)</f>
        <v>27</v>
      </c>
      <c r="N6" s="8">
        <f t="shared" ref="N6:N31" si="8">E6/D6*100</f>
        <v>63.113006396588489</v>
      </c>
      <c r="O6" s="7">
        <f t="shared" ref="O6:O34" si="9">RANK(N6,N$6:N$34,1)</f>
        <v>24</v>
      </c>
      <c r="P6" s="9">
        <f>0.35/17.1</f>
        <v>2.0467836257309937E-2</v>
      </c>
      <c r="Q6" s="7">
        <f t="shared" ref="Q6:Q34" si="10">RANK(P6,P$6:P$34,1)</f>
        <v>13</v>
      </c>
      <c r="R6" s="10">
        <v>25</v>
      </c>
      <c r="S6" s="11">
        <f t="shared" ref="S6:S34" si="11">RANK(R6,R$6:R$34,1)</f>
        <v>28</v>
      </c>
      <c r="T6" s="12">
        <f t="shared" ref="T6:T34" si="12">G6+I6+K6+M6+O6+Q6+S6</f>
        <v>162</v>
      </c>
      <c r="U6" s="7">
        <f t="shared" ref="U6:U34" si="13">RANK(T6,T$6:T$34,0)</f>
        <v>1</v>
      </c>
      <c r="V6" s="13"/>
    </row>
    <row r="7" spans="1:22" x14ac:dyDescent="0.25">
      <c r="A7" s="4" t="s">
        <v>24</v>
      </c>
      <c r="B7" s="5">
        <v>13395</v>
      </c>
      <c r="C7" s="16">
        <v>2064</v>
      </c>
      <c r="D7" s="5">
        <v>602</v>
      </c>
      <c r="E7" s="5">
        <v>168</v>
      </c>
      <c r="F7" s="6">
        <f t="shared" si="0"/>
        <v>15.408734602463605</v>
      </c>
      <c r="G7" s="7">
        <f t="shared" si="1"/>
        <v>25</v>
      </c>
      <c r="H7" s="8">
        <f t="shared" si="2"/>
        <v>29.166666666666668</v>
      </c>
      <c r="I7" s="7">
        <f t="shared" si="3"/>
        <v>26</v>
      </c>
      <c r="J7" s="8">
        <f t="shared" si="4"/>
        <v>4.4942142590518852</v>
      </c>
      <c r="K7" s="7">
        <f t="shared" si="5"/>
        <v>28</v>
      </c>
      <c r="L7" s="9">
        <f t="shared" si="6"/>
        <v>1.2541993281075028</v>
      </c>
      <c r="M7" s="7">
        <f t="shared" si="7"/>
        <v>26</v>
      </c>
      <c r="N7" s="8">
        <f t="shared" si="8"/>
        <v>27.906976744186046</v>
      </c>
      <c r="O7" s="7">
        <f t="shared" si="9"/>
        <v>9</v>
      </c>
      <c r="P7" s="9">
        <f>0.5/13.3</f>
        <v>3.7593984962406013E-2</v>
      </c>
      <c r="Q7" s="7">
        <f t="shared" si="10"/>
        <v>18</v>
      </c>
      <c r="R7" s="10">
        <v>21</v>
      </c>
      <c r="S7" s="11">
        <f t="shared" si="11"/>
        <v>25</v>
      </c>
      <c r="T7" s="12">
        <f t="shared" si="12"/>
        <v>157</v>
      </c>
      <c r="U7" s="7">
        <f t="shared" si="13"/>
        <v>2</v>
      </c>
      <c r="V7" s="13"/>
    </row>
    <row r="8" spans="1:22" x14ac:dyDescent="0.25">
      <c r="A8" s="4" t="s">
        <v>27</v>
      </c>
      <c r="B8" s="5">
        <v>12659</v>
      </c>
      <c r="C8" s="16">
        <v>1204</v>
      </c>
      <c r="D8" s="5">
        <v>330</v>
      </c>
      <c r="E8" s="5">
        <v>143</v>
      </c>
      <c r="F8" s="6">
        <f t="shared" si="0"/>
        <v>9.5110198277905056</v>
      </c>
      <c r="G8" s="7">
        <f t="shared" si="1"/>
        <v>13</v>
      </c>
      <c r="H8" s="8">
        <f t="shared" si="2"/>
        <v>27.408637873754152</v>
      </c>
      <c r="I8" s="7">
        <f t="shared" si="3"/>
        <v>25</v>
      </c>
      <c r="J8" s="8">
        <f t="shared" si="4"/>
        <v>2.6068409827000552</v>
      </c>
      <c r="K8" s="7">
        <f t="shared" si="5"/>
        <v>22</v>
      </c>
      <c r="L8" s="9">
        <f t="shared" si="6"/>
        <v>1.1296310925033572</v>
      </c>
      <c r="M8" s="7">
        <f t="shared" si="7"/>
        <v>25</v>
      </c>
      <c r="N8" s="8">
        <f t="shared" si="8"/>
        <v>43.333333333333336</v>
      </c>
      <c r="O8" s="7">
        <f t="shared" si="9"/>
        <v>17</v>
      </c>
      <c r="P8" s="9">
        <f>1/12.6</f>
        <v>7.9365079365079361E-2</v>
      </c>
      <c r="Q8" s="7">
        <f t="shared" si="10"/>
        <v>26</v>
      </c>
      <c r="R8" s="10">
        <v>25</v>
      </c>
      <c r="S8" s="11">
        <f t="shared" si="11"/>
        <v>28</v>
      </c>
      <c r="T8" s="12">
        <f t="shared" si="12"/>
        <v>156</v>
      </c>
      <c r="U8" s="7">
        <f t="shared" si="13"/>
        <v>3</v>
      </c>
      <c r="V8" s="13"/>
    </row>
    <row r="9" spans="1:22" x14ac:dyDescent="0.25">
      <c r="A9" s="4" t="s">
        <v>28</v>
      </c>
      <c r="B9" s="5">
        <v>13107</v>
      </c>
      <c r="C9" s="16">
        <v>2272</v>
      </c>
      <c r="D9" s="5">
        <v>279</v>
      </c>
      <c r="E9" s="5">
        <v>94</v>
      </c>
      <c r="F9" s="6">
        <f t="shared" si="0"/>
        <v>17.334248874647134</v>
      </c>
      <c r="G9" s="7">
        <f t="shared" si="1"/>
        <v>28</v>
      </c>
      <c r="H9" s="8">
        <f t="shared" si="2"/>
        <v>12.279929577464788</v>
      </c>
      <c r="I9" s="7">
        <f t="shared" si="3"/>
        <v>17</v>
      </c>
      <c r="J9" s="8">
        <f t="shared" si="4"/>
        <v>2.1286335545891508</v>
      </c>
      <c r="K9" s="7">
        <f t="shared" si="5"/>
        <v>20</v>
      </c>
      <c r="L9" s="9">
        <f t="shared" si="6"/>
        <v>0.71717402914473183</v>
      </c>
      <c r="M9" s="7">
        <f t="shared" si="7"/>
        <v>19</v>
      </c>
      <c r="N9" s="8">
        <f t="shared" si="8"/>
        <v>33.691756272401435</v>
      </c>
      <c r="O9" s="7">
        <f t="shared" si="9"/>
        <v>11</v>
      </c>
      <c r="P9" s="9">
        <f>1.5/13.1</f>
        <v>0.11450381679389313</v>
      </c>
      <c r="Q9" s="7">
        <f t="shared" si="10"/>
        <v>29</v>
      </c>
      <c r="R9" s="14">
        <v>10</v>
      </c>
      <c r="S9" s="11">
        <f t="shared" si="11"/>
        <v>20</v>
      </c>
      <c r="T9" s="12">
        <f t="shared" si="12"/>
        <v>144</v>
      </c>
      <c r="U9" s="7">
        <f t="shared" si="13"/>
        <v>4</v>
      </c>
      <c r="V9" s="13"/>
    </row>
    <row r="10" spans="1:22" x14ac:dyDescent="0.25">
      <c r="A10" s="4" t="s">
        <v>25</v>
      </c>
      <c r="B10" s="5">
        <v>19661</v>
      </c>
      <c r="C10" s="16">
        <v>1741</v>
      </c>
      <c r="D10" s="5">
        <v>401</v>
      </c>
      <c r="E10" s="5">
        <v>341</v>
      </c>
      <c r="F10" s="6">
        <f t="shared" si="0"/>
        <v>8.8550938405981388</v>
      </c>
      <c r="G10" s="7">
        <f t="shared" si="1"/>
        <v>8</v>
      </c>
      <c r="H10" s="8">
        <f t="shared" si="2"/>
        <v>23.032739804709937</v>
      </c>
      <c r="I10" s="7">
        <f t="shared" si="3"/>
        <v>21</v>
      </c>
      <c r="J10" s="8">
        <f t="shared" si="4"/>
        <v>2.0395707237678655</v>
      </c>
      <c r="K10" s="7">
        <f t="shared" si="5"/>
        <v>19</v>
      </c>
      <c r="L10" s="9">
        <f t="shared" si="6"/>
        <v>1.7343980468948681</v>
      </c>
      <c r="M10" s="7">
        <f t="shared" si="7"/>
        <v>28</v>
      </c>
      <c r="N10" s="8">
        <f t="shared" si="8"/>
        <v>85.037406483790519</v>
      </c>
      <c r="O10" s="7">
        <f t="shared" si="9"/>
        <v>28</v>
      </c>
      <c r="P10" s="9">
        <f>1.5/19.6</f>
        <v>7.6530612244897947E-2</v>
      </c>
      <c r="Q10" s="7">
        <f t="shared" si="10"/>
        <v>25</v>
      </c>
      <c r="R10" s="10">
        <v>8</v>
      </c>
      <c r="S10" s="11">
        <f t="shared" si="11"/>
        <v>15</v>
      </c>
      <c r="T10" s="12">
        <f t="shared" si="12"/>
        <v>144</v>
      </c>
      <c r="U10" s="7">
        <f t="shared" si="13"/>
        <v>4</v>
      </c>
      <c r="V10" s="13"/>
    </row>
    <row r="11" spans="1:22" x14ac:dyDescent="0.25">
      <c r="A11" s="4" t="s">
        <v>26</v>
      </c>
      <c r="B11" s="5">
        <v>16715</v>
      </c>
      <c r="C11" s="16">
        <v>1513</v>
      </c>
      <c r="D11" s="5">
        <v>378</v>
      </c>
      <c r="E11" s="5">
        <v>139</v>
      </c>
      <c r="F11" s="6">
        <f t="shared" si="0"/>
        <v>9.0517499252168712</v>
      </c>
      <c r="G11" s="7">
        <f t="shared" si="1"/>
        <v>9</v>
      </c>
      <c r="H11" s="8">
        <f t="shared" si="2"/>
        <v>24.98347653668209</v>
      </c>
      <c r="I11" s="7">
        <f t="shared" si="3"/>
        <v>23</v>
      </c>
      <c r="J11" s="8">
        <f t="shared" si="4"/>
        <v>2.2614418187256953</v>
      </c>
      <c r="K11" s="7">
        <f t="shared" si="5"/>
        <v>21</v>
      </c>
      <c r="L11" s="9">
        <f t="shared" si="6"/>
        <v>0.83158839365839066</v>
      </c>
      <c r="M11" s="7">
        <f t="shared" si="7"/>
        <v>20</v>
      </c>
      <c r="N11" s="8">
        <f t="shared" si="8"/>
        <v>36.772486772486772</v>
      </c>
      <c r="O11" s="7">
        <f t="shared" si="9"/>
        <v>14</v>
      </c>
      <c r="P11" s="9">
        <f>1/16.7</f>
        <v>5.9880239520958084E-2</v>
      </c>
      <c r="Q11" s="7">
        <f t="shared" si="10"/>
        <v>22</v>
      </c>
      <c r="R11" s="10">
        <v>21</v>
      </c>
      <c r="S11" s="11">
        <f t="shared" si="11"/>
        <v>25</v>
      </c>
      <c r="T11" s="12">
        <f t="shared" si="12"/>
        <v>134</v>
      </c>
      <c r="U11" s="7">
        <f t="shared" si="13"/>
        <v>6</v>
      </c>
      <c r="V11" s="13"/>
    </row>
    <row r="12" spans="1:22" x14ac:dyDescent="0.25">
      <c r="A12" s="15" t="s">
        <v>31</v>
      </c>
      <c r="B12" s="16">
        <v>18486</v>
      </c>
      <c r="C12" s="16">
        <v>1713</v>
      </c>
      <c r="D12" s="16">
        <v>568</v>
      </c>
      <c r="E12" s="16">
        <v>159</v>
      </c>
      <c r="F12" s="6">
        <f t="shared" si="0"/>
        <v>9.2664719246997738</v>
      </c>
      <c r="G12" s="7">
        <f t="shared" si="1"/>
        <v>11</v>
      </c>
      <c r="H12" s="8">
        <f t="shared" si="2"/>
        <v>33.15820198482195</v>
      </c>
      <c r="I12" s="7">
        <f t="shared" si="3"/>
        <v>28</v>
      </c>
      <c r="J12" s="8">
        <f t="shared" si="4"/>
        <v>3.0725954776587687</v>
      </c>
      <c r="K12" s="7">
        <f t="shared" si="5"/>
        <v>25</v>
      </c>
      <c r="L12" s="9">
        <f t="shared" si="6"/>
        <v>0.8601103537812399</v>
      </c>
      <c r="M12" s="7">
        <f t="shared" si="7"/>
        <v>21</v>
      </c>
      <c r="N12" s="8">
        <f t="shared" si="8"/>
        <v>27.992957746478876</v>
      </c>
      <c r="O12" s="7">
        <f t="shared" si="9"/>
        <v>10</v>
      </c>
      <c r="P12" s="9">
        <f>0.5/18.4</f>
        <v>2.7173913043478264E-2</v>
      </c>
      <c r="Q12" s="7">
        <f t="shared" si="10"/>
        <v>15</v>
      </c>
      <c r="R12" s="14">
        <v>16</v>
      </c>
      <c r="S12" s="11">
        <f t="shared" si="11"/>
        <v>23</v>
      </c>
      <c r="T12" s="12">
        <f t="shared" si="12"/>
        <v>133</v>
      </c>
      <c r="U12" s="7">
        <f t="shared" si="13"/>
        <v>7</v>
      </c>
      <c r="V12" s="13"/>
    </row>
    <row r="13" spans="1:22" x14ac:dyDescent="0.25">
      <c r="A13" s="4" t="s">
        <v>33</v>
      </c>
      <c r="B13" s="5">
        <v>16458</v>
      </c>
      <c r="C13" s="16">
        <v>2215</v>
      </c>
      <c r="D13" s="5">
        <v>161</v>
      </c>
      <c r="E13" s="5">
        <v>153</v>
      </c>
      <c r="F13" s="6">
        <f t="shared" si="0"/>
        <v>13.45850042532507</v>
      </c>
      <c r="G13" s="7">
        <f t="shared" si="1"/>
        <v>20</v>
      </c>
      <c r="H13" s="8">
        <f t="shared" si="2"/>
        <v>7.2686230248307</v>
      </c>
      <c r="I13" s="7">
        <f t="shared" si="3"/>
        <v>8</v>
      </c>
      <c r="J13" s="8">
        <f t="shared" si="4"/>
        <v>0.97824766071211566</v>
      </c>
      <c r="K13" s="7">
        <f t="shared" si="5"/>
        <v>13</v>
      </c>
      <c r="L13" s="9">
        <f t="shared" si="6"/>
        <v>0.92963908129784911</v>
      </c>
      <c r="M13" s="7">
        <f t="shared" si="7"/>
        <v>22</v>
      </c>
      <c r="N13" s="8">
        <f t="shared" si="8"/>
        <v>95.031055900621126</v>
      </c>
      <c r="O13" s="7">
        <f t="shared" si="9"/>
        <v>29</v>
      </c>
      <c r="P13" s="9">
        <f>1/16.4</f>
        <v>6.0975609756097567E-2</v>
      </c>
      <c r="Q13" s="7">
        <f t="shared" si="10"/>
        <v>23</v>
      </c>
      <c r="R13" s="10">
        <v>1</v>
      </c>
      <c r="S13" s="11">
        <f t="shared" si="11"/>
        <v>12</v>
      </c>
      <c r="T13" s="12">
        <f t="shared" si="12"/>
        <v>127</v>
      </c>
      <c r="U13" s="7">
        <f t="shared" si="13"/>
        <v>8</v>
      </c>
      <c r="V13" s="13"/>
    </row>
    <row r="14" spans="1:22" x14ac:dyDescent="0.25">
      <c r="A14" s="4" t="s">
        <v>35</v>
      </c>
      <c r="B14" s="5">
        <v>11018</v>
      </c>
      <c r="C14" s="16">
        <v>1031</v>
      </c>
      <c r="D14" s="5">
        <v>146</v>
      </c>
      <c r="E14" s="5">
        <v>76</v>
      </c>
      <c r="F14" s="6">
        <f t="shared" si="0"/>
        <v>9.3574151388636775</v>
      </c>
      <c r="G14" s="7">
        <f t="shared" si="1"/>
        <v>12</v>
      </c>
      <c r="H14" s="8">
        <f t="shared" si="2"/>
        <v>14.161008729388943</v>
      </c>
      <c r="I14" s="7">
        <f t="shared" si="3"/>
        <v>19</v>
      </c>
      <c r="J14" s="8">
        <f t="shared" si="4"/>
        <v>1.3251043746596478</v>
      </c>
      <c r="K14" s="7">
        <f t="shared" si="5"/>
        <v>16</v>
      </c>
      <c r="L14" s="9">
        <f t="shared" si="6"/>
        <v>0.68978035941187144</v>
      </c>
      <c r="M14" s="7">
        <f t="shared" si="7"/>
        <v>17</v>
      </c>
      <c r="N14" s="8">
        <f t="shared" si="8"/>
        <v>52.054794520547944</v>
      </c>
      <c r="O14" s="7">
        <f t="shared" si="9"/>
        <v>20</v>
      </c>
      <c r="P14" s="9">
        <f>1/11</f>
        <v>9.0909090909090912E-2</v>
      </c>
      <c r="Q14" s="7">
        <f t="shared" si="10"/>
        <v>28</v>
      </c>
      <c r="R14" s="14">
        <v>5</v>
      </c>
      <c r="S14" s="11">
        <f t="shared" si="11"/>
        <v>14</v>
      </c>
      <c r="T14" s="12">
        <f t="shared" si="12"/>
        <v>126</v>
      </c>
      <c r="U14" s="7">
        <f t="shared" si="13"/>
        <v>9</v>
      </c>
      <c r="V14" s="13"/>
    </row>
    <row r="15" spans="1:22" x14ac:dyDescent="0.25">
      <c r="A15" s="4" t="s">
        <v>30</v>
      </c>
      <c r="B15" s="5">
        <v>12285</v>
      </c>
      <c r="C15" s="16">
        <v>1452</v>
      </c>
      <c r="D15" s="5">
        <v>346</v>
      </c>
      <c r="E15" s="5">
        <v>44</v>
      </c>
      <c r="F15" s="6">
        <f t="shared" si="0"/>
        <v>11.819291819291818</v>
      </c>
      <c r="G15" s="7">
        <f t="shared" si="1"/>
        <v>15</v>
      </c>
      <c r="H15" s="8">
        <f t="shared" si="2"/>
        <v>23.829201101928376</v>
      </c>
      <c r="I15" s="7">
        <f t="shared" si="3"/>
        <v>22</v>
      </c>
      <c r="J15" s="8">
        <f t="shared" si="4"/>
        <v>2.8164428164428164</v>
      </c>
      <c r="K15" s="7">
        <f t="shared" si="5"/>
        <v>24</v>
      </c>
      <c r="L15" s="9">
        <f t="shared" si="6"/>
        <v>0.35816035816035818</v>
      </c>
      <c r="M15" s="7">
        <f t="shared" si="7"/>
        <v>10</v>
      </c>
      <c r="N15" s="8">
        <f t="shared" si="8"/>
        <v>12.716763005780345</v>
      </c>
      <c r="O15" s="7">
        <f t="shared" si="9"/>
        <v>5</v>
      </c>
      <c r="P15" s="9">
        <f>1/12.2</f>
        <v>8.1967213114754106E-2</v>
      </c>
      <c r="Q15" s="7">
        <f t="shared" si="10"/>
        <v>27</v>
      </c>
      <c r="R15" s="14">
        <v>10</v>
      </c>
      <c r="S15" s="11">
        <f t="shared" si="11"/>
        <v>20</v>
      </c>
      <c r="T15" s="12">
        <f t="shared" si="12"/>
        <v>123</v>
      </c>
      <c r="U15" s="7">
        <f t="shared" si="13"/>
        <v>10</v>
      </c>
      <c r="V15" s="13"/>
    </row>
    <row r="16" spans="1:22" x14ac:dyDescent="0.25">
      <c r="A16" s="4" t="s">
        <v>45</v>
      </c>
      <c r="B16" s="5">
        <v>4777</v>
      </c>
      <c r="C16" s="16">
        <v>693</v>
      </c>
      <c r="D16" s="5">
        <v>185</v>
      </c>
      <c r="E16" s="5">
        <v>90</v>
      </c>
      <c r="F16" s="6">
        <f t="shared" si="0"/>
        <v>14.507012769520619</v>
      </c>
      <c r="G16" s="7">
        <f t="shared" si="1"/>
        <v>23</v>
      </c>
      <c r="H16" s="8">
        <f t="shared" si="2"/>
        <v>26.695526695526695</v>
      </c>
      <c r="I16" s="7">
        <f t="shared" si="3"/>
        <v>24</v>
      </c>
      <c r="J16" s="8">
        <f t="shared" si="4"/>
        <v>3.8727234666108434</v>
      </c>
      <c r="K16" s="7">
        <f t="shared" si="5"/>
        <v>26</v>
      </c>
      <c r="L16" s="9">
        <f t="shared" si="6"/>
        <v>1.8840276324052754</v>
      </c>
      <c r="M16" s="7">
        <f t="shared" si="7"/>
        <v>29</v>
      </c>
      <c r="N16" s="8">
        <f t="shared" si="8"/>
        <v>48.648648648648653</v>
      </c>
      <c r="O16" s="7">
        <f t="shared" si="9"/>
        <v>18</v>
      </c>
      <c r="P16" s="9">
        <v>0</v>
      </c>
      <c r="Q16" s="7">
        <f t="shared" si="10"/>
        <v>1</v>
      </c>
      <c r="R16" s="10">
        <v>0</v>
      </c>
      <c r="S16" s="11">
        <f t="shared" si="11"/>
        <v>1</v>
      </c>
      <c r="T16" s="12">
        <f t="shared" si="12"/>
        <v>122</v>
      </c>
      <c r="U16" s="7">
        <f t="shared" si="13"/>
        <v>11</v>
      </c>
      <c r="V16" s="13"/>
    </row>
    <row r="17" spans="1:22" x14ac:dyDescent="0.25">
      <c r="A17" s="4" t="s">
        <v>34</v>
      </c>
      <c r="B17" s="5">
        <v>13802</v>
      </c>
      <c r="C17" s="16">
        <v>2366</v>
      </c>
      <c r="D17" s="5">
        <v>830</v>
      </c>
      <c r="E17" s="5">
        <v>74</v>
      </c>
      <c r="F17" s="6">
        <f t="shared" si="0"/>
        <v>17.142443124184901</v>
      </c>
      <c r="G17" s="7">
        <f t="shared" si="1"/>
        <v>26</v>
      </c>
      <c r="H17" s="8">
        <f t="shared" si="2"/>
        <v>35.08030431107354</v>
      </c>
      <c r="I17" s="7">
        <f t="shared" si="3"/>
        <v>29</v>
      </c>
      <c r="J17" s="8">
        <f t="shared" si="4"/>
        <v>6.0136212143167658</v>
      </c>
      <c r="K17" s="7">
        <f t="shared" si="5"/>
        <v>29</v>
      </c>
      <c r="L17" s="9">
        <f t="shared" si="6"/>
        <v>0.53615418055354291</v>
      </c>
      <c r="M17" s="7">
        <f t="shared" si="7"/>
        <v>15</v>
      </c>
      <c r="N17" s="8">
        <f t="shared" si="8"/>
        <v>8.9156626506024104</v>
      </c>
      <c r="O17" s="7">
        <f t="shared" si="9"/>
        <v>4</v>
      </c>
      <c r="P17" s="9">
        <f>0.5/13.8</f>
        <v>3.6231884057971016E-2</v>
      </c>
      <c r="Q17" s="7">
        <f t="shared" si="10"/>
        <v>17</v>
      </c>
      <c r="R17" s="14">
        <v>0</v>
      </c>
      <c r="S17" s="11">
        <f t="shared" si="11"/>
        <v>1</v>
      </c>
      <c r="T17" s="12">
        <f t="shared" si="12"/>
        <v>121</v>
      </c>
      <c r="U17" s="7">
        <f t="shared" si="13"/>
        <v>12</v>
      </c>
      <c r="V17" s="13"/>
    </row>
    <row r="18" spans="1:22" x14ac:dyDescent="0.25">
      <c r="A18" s="4" t="s">
        <v>36</v>
      </c>
      <c r="B18" s="5">
        <v>22128</v>
      </c>
      <c r="C18" s="16">
        <v>3811</v>
      </c>
      <c r="D18" s="5">
        <v>185</v>
      </c>
      <c r="E18" s="5">
        <v>103</v>
      </c>
      <c r="F18" s="6">
        <f t="shared" si="0"/>
        <v>17.222523499638466</v>
      </c>
      <c r="G18" s="7">
        <f t="shared" si="1"/>
        <v>27</v>
      </c>
      <c r="H18" s="8">
        <f t="shared" si="2"/>
        <v>4.8543689320388346</v>
      </c>
      <c r="I18" s="7">
        <f t="shared" si="3"/>
        <v>5</v>
      </c>
      <c r="J18" s="8">
        <f t="shared" si="4"/>
        <v>0.83604483007953723</v>
      </c>
      <c r="K18" s="7">
        <f t="shared" si="5"/>
        <v>10</v>
      </c>
      <c r="L18" s="9">
        <f t="shared" si="6"/>
        <v>0.46547360809833693</v>
      </c>
      <c r="M18" s="7">
        <f t="shared" si="7"/>
        <v>13</v>
      </c>
      <c r="N18" s="8">
        <f t="shared" si="8"/>
        <v>55.67567567567567</v>
      </c>
      <c r="O18" s="7">
        <f t="shared" si="9"/>
        <v>21</v>
      </c>
      <c r="P18" s="9">
        <f>1/21.1</f>
        <v>4.7393364928909949E-2</v>
      </c>
      <c r="Q18" s="7">
        <f t="shared" si="10"/>
        <v>21</v>
      </c>
      <c r="R18" s="10">
        <v>8</v>
      </c>
      <c r="S18" s="11">
        <f t="shared" si="11"/>
        <v>15</v>
      </c>
      <c r="T18" s="12">
        <f t="shared" si="12"/>
        <v>112</v>
      </c>
      <c r="U18" s="7">
        <f t="shared" si="13"/>
        <v>13</v>
      </c>
      <c r="V18" s="13"/>
    </row>
    <row r="19" spans="1:22" x14ac:dyDescent="0.25">
      <c r="A19" s="4" t="s">
        <v>38</v>
      </c>
      <c r="B19" s="5">
        <v>12793</v>
      </c>
      <c r="C19" s="16">
        <v>1699</v>
      </c>
      <c r="D19" s="5">
        <v>167</v>
      </c>
      <c r="E19" s="5">
        <v>123</v>
      </c>
      <c r="F19" s="6">
        <f t="shared" si="0"/>
        <v>13.280700383021966</v>
      </c>
      <c r="G19" s="7">
        <f t="shared" si="1"/>
        <v>19</v>
      </c>
      <c r="H19" s="8">
        <f t="shared" si="2"/>
        <v>9.8293113596233077</v>
      </c>
      <c r="I19" s="7">
        <f t="shared" si="3"/>
        <v>13</v>
      </c>
      <c r="J19" s="8">
        <f t="shared" si="4"/>
        <v>1.3054013913859142</v>
      </c>
      <c r="K19" s="7">
        <f t="shared" si="5"/>
        <v>15</v>
      </c>
      <c r="L19" s="9">
        <f t="shared" si="6"/>
        <v>0.96146330024232007</v>
      </c>
      <c r="M19" s="7">
        <f t="shared" si="7"/>
        <v>23</v>
      </c>
      <c r="N19" s="8">
        <f t="shared" si="8"/>
        <v>73.65269461077844</v>
      </c>
      <c r="O19" s="7">
        <f t="shared" si="9"/>
        <v>27</v>
      </c>
      <c r="P19" s="9">
        <v>0</v>
      </c>
      <c r="Q19" s="7">
        <f t="shared" si="10"/>
        <v>1</v>
      </c>
      <c r="R19" s="14">
        <v>3</v>
      </c>
      <c r="S19" s="11">
        <f t="shared" si="11"/>
        <v>13</v>
      </c>
      <c r="T19" s="12">
        <f t="shared" si="12"/>
        <v>111</v>
      </c>
      <c r="U19" s="7">
        <f t="shared" si="13"/>
        <v>14</v>
      </c>
      <c r="V19" s="13"/>
    </row>
    <row r="20" spans="1:22" x14ac:dyDescent="0.25">
      <c r="A20" s="4" t="s">
        <v>29</v>
      </c>
      <c r="B20" s="5">
        <v>21814</v>
      </c>
      <c r="C20" s="16">
        <v>2117</v>
      </c>
      <c r="D20" s="5">
        <v>251</v>
      </c>
      <c r="E20" s="5">
        <v>152</v>
      </c>
      <c r="F20" s="6">
        <f t="shared" si="0"/>
        <v>9.7047767488768688</v>
      </c>
      <c r="G20" s="7">
        <f t="shared" si="1"/>
        <v>14</v>
      </c>
      <c r="H20" s="8">
        <f t="shared" si="2"/>
        <v>11.856400566839868</v>
      </c>
      <c r="I20" s="7">
        <f t="shared" si="3"/>
        <v>15</v>
      </c>
      <c r="J20" s="8">
        <f t="shared" si="4"/>
        <v>1.1506372054643808</v>
      </c>
      <c r="K20" s="7">
        <f t="shared" si="5"/>
        <v>14</v>
      </c>
      <c r="L20" s="9">
        <f t="shared" si="6"/>
        <v>0.69680022004217479</v>
      </c>
      <c r="M20" s="7">
        <f t="shared" si="7"/>
        <v>18</v>
      </c>
      <c r="N20" s="8">
        <f t="shared" si="8"/>
        <v>60.557768924302792</v>
      </c>
      <c r="O20" s="7">
        <f t="shared" si="9"/>
        <v>22</v>
      </c>
      <c r="P20" s="9">
        <f>1/21.8</f>
        <v>4.5871559633027519E-2</v>
      </c>
      <c r="Q20" s="7">
        <f t="shared" si="10"/>
        <v>20</v>
      </c>
      <c r="R20" s="14">
        <v>0</v>
      </c>
      <c r="S20" s="11">
        <f t="shared" si="11"/>
        <v>1</v>
      </c>
      <c r="T20" s="12">
        <f t="shared" si="12"/>
        <v>104</v>
      </c>
      <c r="U20" s="7">
        <f t="shared" si="13"/>
        <v>15</v>
      </c>
      <c r="V20" s="13"/>
    </row>
    <row r="21" spans="1:22" x14ac:dyDescent="0.25">
      <c r="A21" s="4" t="s">
        <v>32</v>
      </c>
      <c r="B21" s="5">
        <v>30657</v>
      </c>
      <c r="C21" s="16">
        <v>3840</v>
      </c>
      <c r="D21" s="5">
        <v>282</v>
      </c>
      <c r="E21" s="5">
        <v>109</v>
      </c>
      <c r="F21" s="6">
        <f t="shared" si="0"/>
        <v>12.525687444955475</v>
      </c>
      <c r="G21" s="7">
        <f t="shared" si="1"/>
        <v>17</v>
      </c>
      <c r="H21" s="8">
        <f t="shared" si="2"/>
        <v>7.34375</v>
      </c>
      <c r="I21" s="7">
        <f t="shared" si="3"/>
        <v>9</v>
      </c>
      <c r="J21" s="8">
        <f t="shared" si="4"/>
        <v>0.91985517173891773</v>
      </c>
      <c r="K21" s="7">
        <f t="shared" si="5"/>
        <v>11</v>
      </c>
      <c r="L21" s="9">
        <f t="shared" si="6"/>
        <v>0.35554685716149653</v>
      </c>
      <c r="M21" s="7">
        <f t="shared" si="7"/>
        <v>9</v>
      </c>
      <c r="N21" s="8">
        <f t="shared" si="8"/>
        <v>38.652482269503544</v>
      </c>
      <c r="O21" s="7">
        <f t="shared" si="9"/>
        <v>15</v>
      </c>
      <c r="P21" s="9">
        <f>2/30.6</f>
        <v>6.535947712418301E-2</v>
      </c>
      <c r="Q21" s="7">
        <f t="shared" si="10"/>
        <v>24</v>
      </c>
      <c r="R21" s="10">
        <v>9</v>
      </c>
      <c r="S21" s="11">
        <f t="shared" si="11"/>
        <v>19</v>
      </c>
      <c r="T21" s="12">
        <f t="shared" si="12"/>
        <v>104</v>
      </c>
      <c r="U21" s="7">
        <f t="shared" si="13"/>
        <v>15</v>
      </c>
      <c r="V21" s="13"/>
    </row>
    <row r="22" spans="1:22" x14ac:dyDescent="0.25">
      <c r="A22" s="4" t="s">
        <v>39</v>
      </c>
      <c r="B22" s="5">
        <v>12745</v>
      </c>
      <c r="C22" s="16">
        <v>1659</v>
      </c>
      <c r="D22" s="5">
        <v>201</v>
      </c>
      <c r="E22" s="5">
        <v>129</v>
      </c>
      <c r="F22" s="6">
        <f t="shared" si="0"/>
        <v>13.016869360533542</v>
      </c>
      <c r="G22" s="7">
        <f t="shared" si="1"/>
        <v>18</v>
      </c>
      <c r="H22" s="8">
        <f t="shared" si="2"/>
        <v>12.115732368896927</v>
      </c>
      <c r="I22" s="7">
        <f t="shared" si="3"/>
        <v>16</v>
      </c>
      <c r="J22" s="8">
        <f t="shared" si="4"/>
        <v>1.5770890545311886</v>
      </c>
      <c r="K22" s="7">
        <f t="shared" si="5"/>
        <v>18</v>
      </c>
      <c r="L22" s="9">
        <f t="shared" si="6"/>
        <v>1.0121616320125539</v>
      </c>
      <c r="M22" s="7">
        <f t="shared" si="7"/>
        <v>24</v>
      </c>
      <c r="N22" s="8">
        <f t="shared" si="8"/>
        <v>64.179104477611943</v>
      </c>
      <c r="O22" s="7">
        <f t="shared" si="9"/>
        <v>25</v>
      </c>
      <c r="P22" s="17">
        <v>0</v>
      </c>
      <c r="Q22" s="7">
        <f t="shared" si="10"/>
        <v>1</v>
      </c>
      <c r="R22" s="27">
        <v>0</v>
      </c>
      <c r="S22" s="11">
        <f t="shared" si="11"/>
        <v>1</v>
      </c>
      <c r="T22" s="12">
        <f t="shared" si="12"/>
        <v>103</v>
      </c>
      <c r="U22" s="7">
        <f t="shared" si="13"/>
        <v>17</v>
      </c>
      <c r="V22" s="13"/>
    </row>
    <row r="23" spans="1:22" x14ac:dyDescent="0.25">
      <c r="A23" s="4" t="s">
        <v>41</v>
      </c>
      <c r="B23" s="5">
        <v>23854</v>
      </c>
      <c r="C23" s="16">
        <v>2065</v>
      </c>
      <c r="D23" s="5">
        <v>157</v>
      </c>
      <c r="E23" s="5">
        <v>99</v>
      </c>
      <c r="F23" s="6">
        <f t="shared" si="0"/>
        <v>8.6568290433470274</v>
      </c>
      <c r="G23" s="7">
        <f t="shared" si="1"/>
        <v>7</v>
      </c>
      <c r="H23" s="8">
        <f t="shared" si="2"/>
        <v>7.6029055690072642</v>
      </c>
      <c r="I23" s="7">
        <f t="shared" si="3"/>
        <v>10</v>
      </c>
      <c r="J23" s="8">
        <f t="shared" si="4"/>
        <v>0.65817053743606946</v>
      </c>
      <c r="K23" s="7">
        <f t="shared" si="5"/>
        <v>9</v>
      </c>
      <c r="L23" s="9">
        <f t="shared" si="6"/>
        <v>0.41502473379726673</v>
      </c>
      <c r="M23" s="7">
        <f t="shared" si="7"/>
        <v>12</v>
      </c>
      <c r="N23" s="8">
        <f t="shared" si="8"/>
        <v>63.057324840764331</v>
      </c>
      <c r="O23" s="7">
        <f t="shared" si="9"/>
        <v>23</v>
      </c>
      <c r="P23" s="18">
        <f>1/23.8</f>
        <v>4.2016806722689072E-2</v>
      </c>
      <c r="Q23" s="7">
        <f t="shared" si="10"/>
        <v>19</v>
      </c>
      <c r="R23" s="10">
        <v>8</v>
      </c>
      <c r="S23" s="11">
        <f t="shared" si="11"/>
        <v>15</v>
      </c>
      <c r="T23" s="12">
        <f t="shared" si="12"/>
        <v>95</v>
      </c>
      <c r="U23" s="7">
        <f t="shared" si="13"/>
        <v>18</v>
      </c>
      <c r="V23" s="13"/>
    </row>
    <row r="24" spans="1:22" x14ac:dyDescent="0.25">
      <c r="A24" s="4" t="s">
        <v>37</v>
      </c>
      <c r="B24" s="5">
        <v>62198</v>
      </c>
      <c r="C24" s="16">
        <v>3856</v>
      </c>
      <c r="D24" s="5">
        <v>366</v>
      </c>
      <c r="E24" s="5">
        <v>128</v>
      </c>
      <c r="F24" s="6">
        <f t="shared" si="0"/>
        <v>6.1995562558281616</v>
      </c>
      <c r="G24" s="7">
        <f t="shared" si="1"/>
        <v>4</v>
      </c>
      <c r="H24" s="8">
        <f t="shared" si="2"/>
        <v>9.491701244813278</v>
      </c>
      <c r="I24" s="7">
        <f t="shared" si="3"/>
        <v>12</v>
      </c>
      <c r="J24" s="8">
        <f t="shared" si="4"/>
        <v>0.58844335830734107</v>
      </c>
      <c r="K24" s="7">
        <f t="shared" si="5"/>
        <v>8</v>
      </c>
      <c r="L24" s="9">
        <f t="shared" si="6"/>
        <v>0.20579439853371492</v>
      </c>
      <c r="M24" s="7">
        <f t="shared" si="7"/>
        <v>6</v>
      </c>
      <c r="N24" s="8">
        <f t="shared" si="8"/>
        <v>34.972677595628419</v>
      </c>
      <c r="O24" s="7">
        <f t="shared" si="9"/>
        <v>13</v>
      </c>
      <c r="P24" s="9">
        <f>2/62.1</f>
        <v>3.2206119162640899E-2</v>
      </c>
      <c r="Q24" s="7">
        <f t="shared" si="10"/>
        <v>16</v>
      </c>
      <c r="R24" s="10">
        <v>23</v>
      </c>
      <c r="S24" s="11">
        <f t="shared" si="11"/>
        <v>27</v>
      </c>
      <c r="T24" s="12">
        <f t="shared" si="12"/>
        <v>86</v>
      </c>
      <c r="U24" s="7">
        <f t="shared" si="13"/>
        <v>19</v>
      </c>
      <c r="V24" s="13"/>
    </row>
    <row r="25" spans="1:22" x14ac:dyDescent="0.25">
      <c r="A25" s="4" t="s">
        <v>48</v>
      </c>
      <c r="B25" s="5">
        <v>11193</v>
      </c>
      <c r="C25" s="16">
        <v>1722</v>
      </c>
      <c r="D25" s="5">
        <v>103</v>
      </c>
      <c r="E25" s="5">
        <v>27</v>
      </c>
      <c r="F25" s="6">
        <f t="shared" si="0"/>
        <v>15.384615384615385</v>
      </c>
      <c r="G25" s="7">
        <f t="shared" si="1"/>
        <v>24</v>
      </c>
      <c r="H25" s="8">
        <f t="shared" si="2"/>
        <v>5.9814169570267133</v>
      </c>
      <c r="I25" s="7">
        <f t="shared" si="3"/>
        <v>6</v>
      </c>
      <c r="J25" s="8">
        <f t="shared" si="4"/>
        <v>0.92021799338872512</v>
      </c>
      <c r="K25" s="7">
        <f t="shared" si="5"/>
        <v>12</v>
      </c>
      <c r="L25" s="9">
        <f t="shared" si="6"/>
        <v>0.24122219244170465</v>
      </c>
      <c r="M25" s="7">
        <f t="shared" si="7"/>
        <v>7</v>
      </c>
      <c r="N25" s="8">
        <f t="shared" si="8"/>
        <v>26.21359223300971</v>
      </c>
      <c r="O25" s="7">
        <f t="shared" si="9"/>
        <v>7</v>
      </c>
      <c r="P25" s="9">
        <v>0</v>
      </c>
      <c r="Q25" s="7">
        <f t="shared" si="10"/>
        <v>1</v>
      </c>
      <c r="R25" s="10">
        <v>16</v>
      </c>
      <c r="S25" s="11">
        <f t="shared" si="11"/>
        <v>23</v>
      </c>
      <c r="T25" s="12">
        <f t="shared" si="12"/>
        <v>80</v>
      </c>
      <c r="U25" s="7">
        <f t="shared" si="13"/>
        <v>20</v>
      </c>
      <c r="V25" s="13"/>
    </row>
    <row r="26" spans="1:22" x14ac:dyDescent="0.25">
      <c r="A26" s="4" t="s">
        <v>43</v>
      </c>
      <c r="B26" s="5">
        <v>7457</v>
      </c>
      <c r="C26" s="16">
        <v>1027</v>
      </c>
      <c r="D26" s="5">
        <v>311</v>
      </c>
      <c r="E26" s="5">
        <v>0</v>
      </c>
      <c r="F26" s="6">
        <f t="shared" si="0"/>
        <v>13.77229448840016</v>
      </c>
      <c r="G26" s="7">
        <f t="shared" si="1"/>
        <v>21</v>
      </c>
      <c r="H26" s="8">
        <f t="shared" si="2"/>
        <v>30.282375851996104</v>
      </c>
      <c r="I26" s="7">
        <f t="shared" si="3"/>
        <v>27</v>
      </c>
      <c r="J26" s="8">
        <f t="shared" si="4"/>
        <v>4.170577980421081</v>
      </c>
      <c r="K26" s="7">
        <f t="shared" si="5"/>
        <v>27</v>
      </c>
      <c r="L26" s="9">
        <f t="shared" si="6"/>
        <v>0</v>
      </c>
      <c r="M26" s="7">
        <f t="shared" si="7"/>
        <v>1</v>
      </c>
      <c r="N26" s="8">
        <f t="shared" si="8"/>
        <v>0</v>
      </c>
      <c r="O26" s="7">
        <f t="shared" si="9"/>
        <v>1</v>
      </c>
      <c r="P26" s="9">
        <v>0</v>
      </c>
      <c r="Q26" s="7">
        <f t="shared" si="10"/>
        <v>1</v>
      </c>
      <c r="R26" s="14">
        <v>0</v>
      </c>
      <c r="S26" s="11">
        <f t="shared" si="11"/>
        <v>1</v>
      </c>
      <c r="T26" s="12">
        <f t="shared" si="12"/>
        <v>79</v>
      </c>
      <c r="U26" s="7">
        <f t="shared" si="13"/>
        <v>21</v>
      </c>
      <c r="V26" s="13"/>
    </row>
    <row r="27" spans="1:22" x14ac:dyDescent="0.25">
      <c r="A27" s="4" t="s">
        <v>42</v>
      </c>
      <c r="B27" s="5">
        <v>21670</v>
      </c>
      <c r="C27" s="16">
        <v>1800</v>
      </c>
      <c r="D27" s="5">
        <v>290</v>
      </c>
      <c r="E27" s="5">
        <v>78</v>
      </c>
      <c r="F27" s="6">
        <f t="shared" si="0"/>
        <v>8.3064143977849554</v>
      </c>
      <c r="G27" s="7">
        <f t="shared" si="1"/>
        <v>5</v>
      </c>
      <c r="H27" s="8">
        <f t="shared" si="2"/>
        <v>16.111111111111111</v>
      </c>
      <c r="I27" s="7">
        <f t="shared" si="3"/>
        <v>20</v>
      </c>
      <c r="J27" s="8">
        <f t="shared" si="4"/>
        <v>1.3382556529764651</v>
      </c>
      <c r="K27" s="7">
        <f t="shared" si="5"/>
        <v>17</v>
      </c>
      <c r="L27" s="9">
        <f t="shared" si="6"/>
        <v>0.35994462390401477</v>
      </c>
      <c r="M27" s="7">
        <f t="shared" si="7"/>
        <v>11</v>
      </c>
      <c r="N27" s="8">
        <f t="shared" si="8"/>
        <v>26.896551724137929</v>
      </c>
      <c r="O27" s="7">
        <f t="shared" si="9"/>
        <v>8</v>
      </c>
      <c r="P27" s="9">
        <f>0.5/21.6</f>
        <v>2.3148148148148147E-2</v>
      </c>
      <c r="Q27" s="7">
        <f t="shared" si="10"/>
        <v>14</v>
      </c>
      <c r="R27" s="14">
        <v>0</v>
      </c>
      <c r="S27" s="11">
        <f t="shared" si="11"/>
        <v>1</v>
      </c>
      <c r="T27" s="12">
        <f t="shared" si="12"/>
        <v>76</v>
      </c>
      <c r="U27" s="7">
        <f t="shared" si="13"/>
        <v>22</v>
      </c>
      <c r="V27" s="13"/>
    </row>
    <row r="28" spans="1:22" x14ac:dyDescent="0.25">
      <c r="A28" s="4" t="s">
        <v>40</v>
      </c>
      <c r="B28" s="5">
        <v>50395</v>
      </c>
      <c r="C28" s="16">
        <v>2582</v>
      </c>
      <c r="D28" s="5">
        <v>241</v>
      </c>
      <c r="E28" s="5">
        <v>100</v>
      </c>
      <c r="F28" s="6">
        <f t="shared" si="0"/>
        <v>5.1235241591427716</v>
      </c>
      <c r="G28" s="7">
        <f t="shared" si="1"/>
        <v>3</v>
      </c>
      <c r="H28" s="8">
        <f t="shared" si="2"/>
        <v>9.3338497288923321</v>
      </c>
      <c r="I28" s="7">
        <f t="shared" si="3"/>
        <v>11</v>
      </c>
      <c r="J28" s="8">
        <f t="shared" si="4"/>
        <v>0.47822204583788075</v>
      </c>
      <c r="K28" s="7">
        <f t="shared" si="5"/>
        <v>5</v>
      </c>
      <c r="L28" s="9">
        <f t="shared" si="6"/>
        <v>0.19843238416509573</v>
      </c>
      <c r="M28" s="7">
        <f t="shared" si="7"/>
        <v>5</v>
      </c>
      <c r="N28" s="8">
        <f t="shared" si="8"/>
        <v>41.49377593360996</v>
      </c>
      <c r="O28" s="7">
        <f t="shared" si="9"/>
        <v>16</v>
      </c>
      <c r="P28" s="9">
        <f>1/50.3</f>
        <v>1.9880715705765408E-2</v>
      </c>
      <c r="Q28" s="7">
        <f t="shared" si="10"/>
        <v>12</v>
      </c>
      <c r="R28" s="10">
        <v>10</v>
      </c>
      <c r="S28" s="11">
        <f t="shared" si="11"/>
        <v>20</v>
      </c>
      <c r="T28" s="12">
        <f t="shared" si="12"/>
        <v>72</v>
      </c>
      <c r="U28" s="7">
        <f t="shared" si="13"/>
        <v>23</v>
      </c>
      <c r="V28" s="13"/>
    </row>
    <row r="29" spans="1:22" x14ac:dyDescent="0.25">
      <c r="A29" s="4" t="s">
        <v>47</v>
      </c>
      <c r="B29" s="5">
        <v>203597</v>
      </c>
      <c r="C29" s="16">
        <v>8701</v>
      </c>
      <c r="D29" s="5">
        <v>1002</v>
      </c>
      <c r="E29" s="5">
        <v>343</v>
      </c>
      <c r="F29" s="6">
        <f t="shared" si="0"/>
        <v>4.2736386096062322</v>
      </c>
      <c r="G29" s="7">
        <f t="shared" si="1"/>
        <v>1</v>
      </c>
      <c r="H29" s="8">
        <f t="shared" si="2"/>
        <v>11.515917710607976</v>
      </c>
      <c r="I29" s="7">
        <f t="shared" si="3"/>
        <v>14</v>
      </c>
      <c r="J29" s="8">
        <f t="shared" si="4"/>
        <v>0.49214870553102452</v>
      </c>
      <c r="K29" s="7">
        <f t="shared" si="5"/>
        <v>6</v>
      </c>
      <c r="L29" s="9">
        <f t="shared" si="6"/>
        <v>0.16847006586541058</v>
      </c>
      <c r="M29" s="7">
        <f t="shared" si="7"/>
        <v>4</v>
      </c>
      <c r="N29" s="8">
        <f t="shared" si="8"/>
        <v>34.231536926147704</v>
      </c>
      <c r="O29" s="7">
        <f t="shared" si="9"/>
        <v>12</v>
      </c>
      <c r="P29" s="9">
        <f>3/203.5</f>
        <v>1.4742014742014743E-2</v>
      </c>
      <c r="Q29" s="7">
        <f t="shared" si="10"/>
        <v>11</v>
      </c>
      <c r="R29" s="14">
        <v>8</v>
      </c>
      <c r="S29" s="11">
        <f t="shared" si="11"/>
        <v>15</v>
      </c>
      <c r="T29" s="12">
        <f t="shared" si="12"/>
        <v>63</v>
      </c>
      <c r="U29" s="7">
        <f t="shared" si="13"/>
        <v>24</v>
      </c>
      <c r="V29" s="13"/>
    </row>
    <row r="30" spans="1:22" x14ac:dyDescent="0.25">
      <c r="A30" s="4" t="s">
        <v>49</v>
      </c>
      <c r="B30" s="5">
        <v>24986</v>
      </c>
      <c r="C30" s="16">
        <v>2974</v>
      </c>
      <c r="D30" s="5">
        <v>33</v>
      </c>
      <c r="E30" s="5">
        <v>24</v>
      </c>
      <c r="F30" s="6">
        <f t="shared" si="0"/>
        <v>11.902665492675899</v>
      </c>
      <c r="G30" s="7">
        <f t="shared" si="1"/>
        <v>16</v>
      </c>
      <c r="H30" s="8">
        <f t="shared" si="2"/>
        <v>1.1096166778749159</v>
      </c>
      <c r="I30" s="7">
        <f t="shared" si="3"/>
        <v>3</v>
      </c>
      <c r="J30" s="8">
        <f t="shared" si="4"/>
        <v>0.13207396141839431</v>
      </c>
      <c r="K30" s="7">
        <f t="shared" si="5"/>
        <v>4</v>
      </c>
      <c r="L30" s="9">
        <f t="shared" si="6"/>
        <v>9.6053790122468577E-2</v>
      </c>
      <c r="M30" s="7">
        <f t="shared" si="7"/>
        <v>3</v>
      </c>
      <c r="N30" s="8">
        <f t="shared" si="8"/>
        <v>72.727272727272734</v>
      </c>
      <c r="O30" s="7">
        <f t="shared" si="9"/>
        <v>26</v>
      </c>
      <c r="P30" s="9">
        <v>0</v>
      </c>
      <c r="Q30" s="7">
        <f t="shared" si="10"/>
        <v>1</v>
      </c>
      <c r="R30" s="10">
        <v>0</v>
      </c>
      <c r="S30" s="11">
        <f t="shared" si="11"/>
        <v>1</v>
      </c>
      <c r="T30" s="12">
        <f t="shared" si="12"/>
        <v>54</v>
      </c>
      <c r="U30" s="7">
        <f t="shared" si="13"/>
        <v>25</v>
      </c>
      <c r="V30" s="13"/>
    </row>
    <row r="31" spans="1:22" x14ac:dyDescent="0.25">
      <c r="A31" s="4" t="s">
        <v>44</v>
      </c>
      <c r="B31" s="5">
        <v>18737</v>
      </c>
      <c r="C31" s="16">
        <v>1575</v>
      </c>
      <c r="D31" s="5">
        <v>107</v>
      </c>
      <c r="E31" s="5">
        <v>53</v>
      </c>
      <c r="F31" s="6">
        <f t="shared" si="0"/>
        <v>8.4058280407749368</v>
      </c>
      <c r="G31" s="7">
        <f t="shared" si="1"/>
        <v>6</v>
      </c>
      <c r="H31" s="8">
        <f t="shared" si="2"/>
        <v>6.7936507936507935</v>
      </c>
      <c r="I31" s="7">
        <f t="shared" si="3"/>
        <v>7</v>
      </c>
      <c r="J31" s="8">
        <f t="shared" si="4"/>
        <v>0.57106260340502746</v>
      </c>
      <c r="K31" s="7">
        <f t="shared" si="5"/>
        <v>7</v>
      </c>
      <c r="L31" s="9">
        <f t="shared" si="6"/>
        <v>0.28286278486417249</v>
      </c>
      <c r="M31" s="7">
        <f t="shared" si="7"/>
        <v>8</v>
      </c>
      <c r="N31" s="8">
        <f t="shared" si="8"/>
        <v>49.532710280373834</v>
      </c>
      <c r="O31" s="7">
        <f t="shared" si="9"/>
        <v>19</v>
      </c>
      <c r="P31" s="9">
        <v>0</v>
      </c>
      <c r="Q31" s="7">
        <f t="shared" si="10"/>
        <v>1</v>
      </c>
      <c r="R31" s="14">
        <v>0</v>
      </c>
      <c r="S31" s="11">
        <f t="shared" si="11"/>
        <v>1</v>
      </c>
      <c r="T31" s="12">
        <f t="shared" si="12"/>
        <v>49</v>
      </c>
      <c r="U31" s="7">
        <f t="shared" si="13"/>
        <v>26</v>
      </c>
      <c r="V31" s="13"/>
    </row>
    <row r="32" spans="1:22" x14ac:dyDescent="0.25">
      <c r="A32" s="4" t="s">
        <v>50</v>
      </c>
      <c r="B32" s="5">
        <v>6207</v>
      </c>
      <c r="C32" s="16">
        <v>859</v>
      </c>
      <c r="D32" s="5">
        <v>0</v>
      </c>
      <c r="E32" s="5">
        <v>37</v>
      </c>
      <c r="F32" s="6">
        <f t="shared" si="0"/>
        <v>13.839213790881264</v>
      </c>
      <c r="G32" s="7">
        <f t="shared" si="1"/>
        <v>22</v>
      </c>
      <c r="H32" s="8">
        <f t="shared" si="2"/>
        <v>0</v>
      </c>
      <c r="I32" s="7">
        <f t="shared" si="3"/>
        <v>1</v>
      </c>
      <c r="J32" s="8">
        <f t="shared" si="4"/>
        <v>0</v>
      </c>
      <c r="K32" s="7">
        <f t="shared" si="5"/>
        <v>1</v>
      </c>
      <c r="L32" s="9">
        <f t="shared" si="6"/>
        <v>0.59610117609150959</v>
      </c>
      <c r="M32" s="7">
        <f t="shared" si="7"/>
        <v>16</v>
      </c>
      <c r="N32" s="8">
        <v>0</v>
      </c>
      <c r="O32" s="7">
        <f t="shared" si="9"/>
        <v>1</v>
      </c>
      <c r="P32" s="9">
        <v>0</v>
      </c>
      <c r="Q32" s="7">
        <f t="shared" si="10"/>
        <v>1</v>
      </c>
      <c r="R32" s="10">
        <v>0</v>
      </c>
      <c r="S32" s="11">
        <f t="shared" si="11"/>
        <v>1</v>
      </c>
      <c r="T32" s="12">
        <f t="shared" si="12"/>
        <v>43</v>
      </c>
      <c r="U32" s="7">
        <f t="shared" si="13"/>
        <v>27</v>
      </c>
      <c r="V32" s="13"/>
    </row>
    <row r="33" spans="1:22" x14ac:dyDescent="0.25">
      <c r="A33" s="4" t="s">
        <v>46</v>
      </c>
      <c r="B33" s="5">
        <v>20014</v>
      </c>
      <c r="C33" s="5">
        <v>1849</v>
      </c>
      <c r="D33" s="5">
        <v>21</v>
      </c>
      <c r="E33" s="5">
        <v>3</v>
      </c>
      <c r="F33" s="6">
        <f t="shared" si="0"/>
        <v>9.2385330268811838</v>
      </c>
      <c r="G33" s="7">
        <f t="shared" si="1"/>
        <v>10</v>
      </c>
      <c r="H33" s="8">
        <f t="shared" si="2"/>
        <v>1.1357490535424555</v>
      </c>
      <c r="I33" s="7">
        <f t="shared" si="3"/>
        <v>4</v>
      </c>
      <c r="J33" s="8">
        <f t="shared" si="4"/>
        <v>0.10492655141401019</v>
      </c>
      <c r="K33" s="7">
        <f t="shared" si="5"/>
        <v>3</v>
      </c>
      <c r="L33" s="9">
        <f>E33/B33*100</f>
        <v>1.4989507344858599E-2</v>
      </c>
      <c r="M33" s="7">
        <f t="shared" si="7"/>
        <v>2</v>
      </c>
      <c r="N33" s="8">
        <f>E33/D33*100</f>
        <v>14.285714285714285</v>
      </c>
      <c r="O33" s="7">
        <f t="shared" si="9"/>
        <v>6</v>
      </c>
      <c r="P33" s="9">
        <v>0</v>
      </c>
      <c r="Q33" s="7">
        <f t="shared" si="10"/>
        <v>1</v>
      </c>
      <c r="R33" s="14">
        <v>0</v>
      </c>
      <c r="S33" s="11">
        <f t="shared" si="11"/>
        <v>1</v>
      </c>
      <c r="T33" s="12">
        <f t="shared" si="12"/>
        <v>27</v>
      </c>
      <c r="U33" s="7">
        <f t="shared" si="13"/>
        <v>28</v>
      </c>
      <c r="V33" s="13"/>
    </row>
    <row r="34" spans="1:22" x14ac:dyDescent="0.25">
      <c r="A34" s="19" t="s">
        <v>51</v>
      </c>
      <c r="B34" s="20">
        <v>9424</v>
      </c>
      <c r="C34" s="20">
        <v>409</v>
      </c>
      <c r="D34" s="20">
        <v>0</v>
      </c>
      <c r="E34" s="20">
        <v>47</v>
      </c>
      <c r="F34" s="6">
        <f t="shared" si="0"/>
        <v>4.3399830220713076</v>
      </c>
      <c r="G34" s="7">
        <f t="shared" si="1"/>
        <v>2</v>
      </c>
      <c r="H34" s="8">
        <f t="shared" si="2"/>
        <v>0</v>
      </c>
      <c r="I34" s="7">
        <f t="shared" si="3"/>
        <v>1</v>
      </c>
      <c r="J34" s="8">
        <f t="shared" si="4"/>
        <v>0</v>
      </c>
      <c r="K34" s="7">
        <f t="shared" si="5"/>
        <v>1</v>
      </c>
      <c r="L34" s="9">
        <f>E34*100/B34</f>
        <v>0.49872665534804755</v>
      </c>
      <c r="M34" s="7">
        <f t="shared" si="7"/>
        <v>14</v>
      </c>
      <c r="N34" s="8">
        <v>0</v>
      </c>
      <c r="O34" s="7">
        <f t="shared" si="9"/>
        <v>1</v>
      </c>
      <c r="P34" s="9">
        <v>0</v>
      </c>
      <c r="Q34" s="7">
        <f t="shared" si="10"/>
        <v>1</v>
      </c>
      <c r="R34" s="10">
        <v>0</v>
      </c>
      <c r="S34" s="11">
        <f t="shared" si="11"/>
        <v>1</v>
      </c>
      <c r="T34" s="12">
        <f t="shared" si="12"/>
        <v>21</v>
      </c>
      <c r="U34" s="7">
        <f t="shared" si="13"/>
        <v>29</v>
      </c>
      <c r="V34" s="13"/>
    </row>
    <row r="35" spans="1:22" x14ac:dyDescent="0.25">
      <c r="A35" s="21"/>
      <c r="B35" s="22"/>
      <c r="C35" s="23"/>
      <c r="D35" s="23"/>
      <c r="E35" s="24"/>
      <c r="G35" s="13"/>
    </row>
    <row r="37" spans="1:22" x14ac:dyDescent="0.25">
      <c r="R37" s="26"/>
    </row>
  </sheetData>
  <sortState ref="A6:U34">
    <sortCondition ref="U6"/>
  </sortState>
  <mergeCells count="22">
    <mergeCell ref="A1:U1"/>
    <mergeCell ref="A3:A5"/>
    <mergeCell ref="B3:B5"/>
    <mergeCell ref="C3:C5"/>
    <mergeCell ref="D3:D5"/>
    <mergeCell ref="E3:E5"/>
    <mergeCell ref="F3:G3"/>
    <mergeCell ref="H3:I3"/>
    <mergeCell ref="J3:K3"/>
    <mergeCell ref="L3:M3"/>
    <mergeCell ref="T3:T5"/>
    <mergeCell ref="U3:U5"/>
    <mergeCell ref="F4:G4"/>
    <mergeCell ref="H4:I4"/>
    <mergeCell ref="J4:K4"/>
    <mergeCell ref="L4:M4"/>
    <mergeCell ref="N4:O4"/>
    <mergeCell ref="P4:Q4"/>
    <mergeCell ref="R4:S4"/>
    <mergeCell ref="N3:O3"/>
    <mergeCell ref="P3:Q3"/>
    <mergeCell ref="R3:S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рейтинг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2019-08-20T06:23:46Z</dcterms:modified>
</cp:coreProperties>
</file>